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270" activeTab="0"/>
  </bookViews>
  <sheets>
    <sheet name="Рейтинг" sheetId="1" r:id="rId1"/>
    <sheet name="Отчет о совместимост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<sst xmlns="http://schemas.openxmlformats.org/spreadsheetml/2006/main" count="139" uniqueCount="125">
  <si>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</si>
  <si>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</si>
  <si>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</si>
  <si>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</si>
  <si>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</si>
  <si>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плана работы муниципального штаба ФП - 10 баллов                  </t>
  </si>
  <si>
    <t>Численность актива штаба ФП на КрасЛидер.РФ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</si>
  <si>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</si>
  <si>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</si>
  <si>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</si>
  <si>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</si>
  <si>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</si>
  <si>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</si>
  <si>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</si>
  <si>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</si>
  <si>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</si>
  <si>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</si>
  <si>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</si>
  <si>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штаба ФП в краевых сетевых акциях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</si>
  <si>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</si>
  <si>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</si>
  <si>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</si>
  <si>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 За каждый проект - 10 баллов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</si>
  <si>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</si>
  <si>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 xml:space="preserve">Муниципальный форум "Моя территория"      </t>
  </si>
  <si>
    <t>Сайт МОЯТЕРРИТОРИЯ24</t>
  </si>
  <si>
    <t>Участие в конкурсе проектов по организации трудоустройства несовершеннолетних в возрасте 14-18 лет в летний период</t>
  </si>
  <si>
    <t>Участие в краевом форуме "Моя территория"</t>
  </si>
  <si>
    <t xml:space="preserve">Участие - 50 баллов                                                                     </t>
  </si>
  <si>
    <t>Участие в Краевом слете ТОС</t>
  </si>
  <si>
    <t>Участие в окружных, всероссийских, международных мероприятиях по направлениям флагманской программы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</si>
  <si>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</t>
  </si>
  <si>
    <t xml:space="preserve">Количество выделяемых мест по конкурсу, % от максимально возможного для МО.
До 25% от максимально возможного - 5 баллов                                                                                                                                                                                     25% - 50% - 10 баллов                                                                                                                                                                                                            50% - 75% человек - 20 баллов                                                                                                                                                                   75% - 100% человек - 30 баллов                                                                                                                                                                                                        
</t>
  </si>
  <si>
    <t xml:space="preserve">Реализованное реальное дело – 1 б.
</t>
  </si>
  <si>
    <t>Вхожждение команды от МО в топ-10 - 20 баллов</t>
  </si>
  <si>
    <t>Участие - 40 баллов 
(Места в номинациях конкурсов "Лучший ТОС" и "Я-ТОСовец":
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</si>
  <si>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                                                                                             более 20 человек - 10 баллов</t>
  </si>
  <si>
    <r>
      <rPr>
        <sz val="10"/>
        <color indexed="8"/>
        <rFont val="Arial Narrow"/>
        <family val="2"/>
      </rPr>
      <t>Участие муниципального образования/ВУЗа - 50 баллов</t>
    </r>
    <r>
      <rPr>
        <b/>
        <sz val="10"/>
        <color indexed="8"/>
        <rFont val="Arial Narrow"/>
        <family val="2"/>
      </rPr>
      <t xml:space="preserve">                                                                                                                               </t>
    </r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</si>
  <si>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501 человек - 30 баллов                                              </t>
  </si>
  <si>
    <t xml:space="preserve">АБАНСКИЙ </t>
  </si>
  <si>
    <t>АЧИНСК</t>
  </si>
  <si>
    <t xml:space="preserve">АЧИНСКИЙ </t>
  </si>
  <si>
    <t xml:space="preserve">БАЛАХТИНСКИЙ </t>
  </si>
  <si>
    <t xml:space="preserve">БЕРЕЗОВСКИЙ </t>
  </si>
  <si>
    <t xml:space="preserve">БИРИЛЮССКИЙ </t>
  </si>
  <si>
    <t>БОГОТОЛ</t>
  </si>
  <si>
    <t xml:space="preserve">БОГОТОЛЬСКИЙ </t>
  </si>
  <si>
    <t xml:space="preserve">БОГУЧАНСКИЙ </t>
  </si>
  <si>
    <t xml:space="preserve">БОЛЬШЕМУРТИНСКИЙ </t>
  </si>
  <si>
    <t xml:space="preserve">БОЛЬШЕУЛУЙСКИЙ </t>
  </si>
  <si>
    <t>БОРОДИНО</t>
  </si>
  <si>
    <t>ДИВНОГОРСК</t>
  </si>
  <si>
    <t xml:space="preserve">ДЗЕРЖИНСКИЙ </t>
  </si>
  <si>
    <t xml:space="preserve">ЕМЕЛЬЯНОВСКИЙ </t>
  </si>
  <si>
    <t>ЕНИСЕЙСК</t>
  </si>
  <si>
    <t xml:space="preserve">ЕНИСЕЙСКИЙ </t>
  </si>
  <si>
    <t xml:space="preserve">ЕРМАКОВСКИЙ </t>
  </si>
  <si>
    <t>ЗАТО ЗЕЛЕНОГОРСК</t>
  </si>
  <si>
    <t>ЗАТО ЖЕЛЕЗНОГОРСК</t>
  </si>
  <si>
    <t>ЗАТО СОЛНЕЧНЫЙ</t>
  </si>
  <si>
    <t xml:space="preserve">ИДРИНСКИЙ </t>
  </si>
  <si>
    <t xml:space="preserve">ИЛАНСКИЙ </t>
  </si>
  <si>
    <t xml:space="preserve">ИРБЕЙСКИЙ </t>
  </si>
  <si>
    <t xml:space="preserve">КАЗАЧИНСКИЙ </t>
  </si>
  <si>
    <t>КАНСК</t>
  </si>
  <si>
    <t xml:space="preserve">КАНСКИЙ </t>
  </si>
  <si>
    <t xml:space="preserve">КАРАТУЗСКИЙ </t>
  </si>
  <si>
    <t xml:space="preserve">КЕДРОВЫЙ </t>
  </si>
  <si>
    <t xml:space="preserve">КЕЖЕМСКИЙ </t>
  </si>
  <si>
    <t xml:space="preserve">КОЗУЛЬСКИЙ </t>
  </si>
  <si>
    <t xml:space="preserve">КРАСНОТУРАНСКИЙ </t>
  </si>
  <si>
    <t>КРАСНОЯРСК</t>
  </si>
  <si>
    <t xml:space="preserve">КУРАГИНСКИЙ </t>
  </si>
  <si>
    <t>ЛЕСОСИБИРСК</t>
  </si>
  <si>
    <t xml:space="preserve">МАНСКИЙ </t>
  </si>
  <si>
    <t>МИНУСИНСК</t>
  </si>
  <si>
    <t xml:space="preserve">МИНУСИНСКИЙ </t>
  </si>
  <si>
    <t xml:space="preserve">МОТЫГИНСКИЙ </t>
  </si>
  <si>
    <t>НАЗАРОВО</t>
  </si>
  <si>
    <t xml:space="preserve">НАЗАРОВСКИЙ </t>
  </si>
  <si>
    <t xml:space="preserve">НИЖНЕИНГАШСКИЙ </t>
  </si>
  <si>
    <t xml:space="preserve">НОВОСЕЛОВСКИЙ </t>
  </si>
  <si>
    <t>НОРИЛЬСК</t>
  </si>
  <si>
    <t xml:space="preserve">ПАРТИЗАНСКИЙ </t>
  </si>
  <si>
    <t xml:space="preserve">ПИРОВСКИЙ </t>
  </si>
  <si>
    <t xml:space="preserve">РЫБИНСКИЙ </t>
  </si>
  <si>
    <t xml:space="preserve">САЯНСКИЙ </t>
  </si>
  <si>
    <t xml:space="preserve">СЕВЕРО-ЕНИСЕЙСКИЙ </t>
  </si>
  <si>
    <t>СОСНОВОБОРСК</t>
  </si>
  <si>
    <t xml:space="preserve">СУХОБУЗИМСКИЙ </t>
  </si>
  <si>
    <t xml:space="preserve">ТАЙМЫРСКИЙ </t>
  </si>
  <si>
    <t xml:space="preserve">ТАСЕЕВСКИЙ </t>
  </si>
  <si>
    <t xml:space="preserve">ТУРУХАНСКИЙ </t>
  </si>
  <si>
    <t>ТЮХТЕТСКИЙ</t>
  </si>
  <si>
    <t xml:space="preserve">УЖУРСКИЙ </t>
  </si>
  <si>
    <t>УЯРСКИЙ</t>
  </si>
  <si>
    <t>ШАРЫПОВО</t>
  </si>
  <si>
    <t xml:space="preserve">ШАРЫПОВСКИЙ </t>
  </si>
  <si>
    <t xml:space="preserve">ШУШЕНСКИЙ </t>
  </si>
  <si>
    <t xml:space="preserve">ЭВЕНКИЙСКИЙ </t>
  </si>
  <si>
    <t xml:space="preserve">Участие - 10 баллов
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</si>
  <si>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</si>
  <si>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</si>
  <si>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</si>
  <si>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</si>
  <si>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>Отчет о совместимости для KDM-Reyting-MO-FP-Moya-territoriya-09-2019.xls</t>
  </si>
  <si>
    <t>Дата отчета: 30.09.2019 19:36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</si>
  <si>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</si>
  <si>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</si>
  <si>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</si>
  <si>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</si>
  <si>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</si>
  <si>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Рейтинг'!M11</t>
  </si>
  <si>
    <t>Рейтинг'!M32</t>
  </si>
  <si>
    <t>Рейтинг'!E47</t>
  </si>
  <si>
    <t>Рейтинг'!M58</t>
  </si>
  <si>
    <t>Рейтинг'!M61</t>
  </si>
  <si>
    <t>Рейтинг'!E66</t>
  </si>
  <si>
    <t>Рейтинг'!M66</t>
  </si>
  <si>
    <t>Excel 97–2003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</si>
  <si>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</si>
  <si>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 30 человек - 5 баллов
31-60 человек - 10 баллов
61-100 человек - 15 баллов
101-200 человек - 20 баллов
более 200 человек - 25 баллов</t>
  </si>
  <si>
    <t xml:space="preserve">Участие - 15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+ 7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балла)         </t>
  </si>
  <si>
    <t>Участие в региональных мероприятиях по направлениям флагманской программы "Информационные указатели", "Лучший экоотряд", Архитектура, Street-art, Recycle.</t>
  </si>
  <si>
    <r>
      <rPr>
        <b/>
        <sz val="14"/>
        <color indexed="10"/>
        <rFont val="Arial Narrow"/>
        <family val="2"/>
      </rPr>
      <t>РЕГИОНАЛЬНАЯ ФЛАГМАНСКАЯ ПРОГРАММА «МОЯ ТЕРРИТОРИЯ»
РЕЙТИНГ МУНИЦИПАЛЬНЫХ ОБРАЗОВАНИЙ КРАСНОЯРСКОГО КРАЯ  по состоянию на 31 декабря 2019 года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12"/>
        <rFont val="Arial Narrow"/>
        <family val="2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 
РУКОВОДИТЕЛЬ ФЛАГМАНСКОЙ ПРОГРАММЫ: Ямцов Антон Сергеевич Тел.: 8-391-260-61-91; E-mail: tos-kkdm@yandex.ru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</si>
</sst>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00\ _₽_-;\-* #,##0.0000000\ _₽_-;_-* &quot;-&quot;???????\ _₽_-;_-@_-"/>
    <numFmt numFmtId="173" formatCode="0.0000000"/>
    <numFmt numFmtId="174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Calibri"/>
      <family val="2"/>
    </font>
    <font>
      <sz val="11"/>
      <color indexed="56"/>
      <name val="Arial Narrow"/>
      <family val="2"/>
    </font>
    <font>
      <sz val="8"/>
      <color indexed="8"/>
      <name val="Arial Narrow"/>
      <family val="2"/>
    </font>
    <font>
      <sz val="11"/>
      <color indexed="18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sz val="11"/>
      <name val="Calibri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</font>
    <font>
      <sz val="11"/>
      <color rgb="FF002060"/>
      <name val="Arial Narrow"/>
      <family val="2"/>
    </font>
    <font>
      <sz val="8"/>
      <color theme="1"/>
      <name val="Arial Narrow"/>
      <family val="2"/>
    </font>
    <font>
      <sz val="11"/>
      <color theme="3" tint="-0.24997000396251678"/>
      <name val="Arial Narrow"/>
      <family val="2"/>
    </font>
    <font>
      <b/>
      <sz val="11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theme="1" tint="0.04998999834060669"/>
      <name val="Arial Narrow"/>
      <family val="2"/>
    </font>
    <font>
      <sz val="11"/>
      <color theme="1" tint="0.04998999834060669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1"/>
      <color rgb="FF0070C0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54" fillId="34" borderId="11" xfId="0" applyFont="1" applyFill="1" applyBorder="1" applyAlignment="1" applyProtection="1">
      <alignment horizontal="center" vertical="center" wrapText="1"/>
      <protection locked="0"/>
    </xf>
    <xf numFmtId="0" fontId="54" fillId="34" borderId="12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6" fillId="34" borderId="13" xfId="0" applyFont="1" applyFill="1" applyBorder="1" applyAlignment="1" applyProtection="1">
      <alignment horizontal="center" vertical="center" wrapText="1"/>
      <protection locked="0"/>
    </xf>
    <xf numFmtId="0" fontId="56" fillId="34" borderId="14" xfId="0" applyFont="1" applyFill="1" applyBorder="1" applyAlignment="1" applyProtection="1">
      <alignment horizontal="center" vertical="center" wrapText="1"/>
      <protection locked="0"/>
    </xf>
    <xf numFmtId="0" fontId="54" fillId="34" borderId="15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Border="1" applyAlignment="1">
      <alignment/>
    </xf>
    <xf numFmtId="0" fontId="0" fillId="0" borderId="0" xfId="0" applyAlignment="1" applyProtection="1">
      <alignment wrapText="1"/>
      <protection locked="0"/>
    </xf>
    <xf numFmtId="0" fontId="55" fillId="0" borderId="16" xfId="0" applyFont="1" applyBorder="1" applyAlignment="1">
      <alignment/>
    </xf>
    <xf numFmtId="3" fontId="55" fillId="0" borderId="16" xfId="0" applyNumberFormat="1" applyFont="1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16" xfId="0" applyFont="1" applyFill="1" applyBorder="1" applyAlignment="1">
      <alignment/>
    </xf>
    <xf numFmtId="0" fontId="55" fillId="33" borderId="16" xfId="0" applyNumberFormat="1" applyFont="1" applyFill="1" applyBorder="1" applyAlignment="1">
      <alignment horizontal="center"/>
    </xf>
    <xf numFmtId="0" fontId="55" fillId="33" borderId="16" xfId="0" applyNumberFormat="1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vertical="center" wrapText="1"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9" fillId="0" borderId="1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3" fontId="55" fillId="0" borderId="20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54" fillId="34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41" fillId="0" borderId="0" xfId="42" applyNumberFormat="1" applyAlignment="1" quotePrefix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41" fillId="0" borderId="25" xfId="42" applyNumberFormat="1" applyBorder="1" applyAlignment="1" quotePrefix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3" fontId="55" fillId="0" borderId="16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>
      <alignment/>
    </xf>
    <xf numFmtId="0" fontId="54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 applyProtection="1">
      <alignment/>
      <protection locked="0"/>
    </xf>
    <xf numFmtId="3" fontId="55" fillId="33" borderId="16" xfId="0" applyNumberFormat="1" applyFont="1" applyFill="1" applyBorder="1" applyAlignment="1">
      <alignment/>
    </xf>
    <xf numFmtId="0" fontId="61" fillId="0" borderId="16" xfId="0" applyFont="1" applyBorder="1" applyAlignment="1">
      <alignment/>
    </xf>
    <xf numFmtId="3" fontId="61" fillId="0" borderId="16" xfId="0" applyNumberFormat="1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33" borderId="16" xfId="0" applyNumberFormat="1" applyFont="1" applyFill="1" applyBorder="1" applyAlignment="1">
      <alignment horizontal="center"/>
    </xf>
    <xf numFmtId="0" fontId="61" fillId="33" borderId="16" xfId="0" applyFont="1" applyFill="1" applyBorder="1" applyAlignment="1">
      <alignment/>
    </xf>
    <xf numFmtId="0" fontId="61" fillId="33" borderId="16" xfId="0" applyNumberFormat="1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6" xfId="0" applyFont="1" applyBorder="1" applyAlignment="1">
      <alignment/>
    </xf>
    <xf numFmtId="0" fontId="62" fillId="0" borderId="17" xfId="0" applyFont="1" applyFill="1" applyBorder="1" applyAlignment="1">
      <alignment vertical="center" wrapText="1"/>
    </xf>
    <xf numFmtId="0" fontId="61" fillId="0" borderId="17" xfId="0" applyFont="1" applyBorder="1" applyAlignment="1">
      <alignment/>
    </xf>
    <xf numFmtId="0" fontId="61" fillId="0" borderId="16" xfId="0" applyFont="1" applyFill="1" applyBorder="1" applyAlignment="1">
      <alignment horizontal="center"/>
    </xf>
    <xf numFmtId="0" fontId="61" fillId="35" borderId="33" xfId="0" applyFont="1" applyFill="1" applyBorder="1" applyAlignment="1" applyProtection="1">
      <alignment horizontal="center" vertical="center" wrapText="1"/>
      <protection/>
    </xf>
    <xf numFmtId="0" fontId="61" fillId="0" borderId="17" xfId="0" applyFont="1" applyBorder="1" applyAlignment="1">
      <alignment horizontal="center"/>
    </xf>
    <xf numFmtId="0" fontId="61" fillId="33" borderId="17" xfId="0" applyFont="1" applyFill="1" applyBorder="1" applyAlignment="1">
      <alignment/>
    </xf>
    <xf numFmtId="0" fontId="61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3" fillId="0" borderId="0" xfId="0" applyFont="1" applyAlignment="1" applyProtection="1">
      <alignment/>
      <protection locked="0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3" fillId="33" borderId="17" xfId="0" applyFont="1" applyFill="1" applyBorder="1" applyAlignment="1">
      <alignment vertical="center" wrapText="1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3" fontId="64" fillId="0" borderId="16" xfId="0" applyNumberFormat="1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4" fillId="35" borderId="33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Fill="1" applyBorder="1" applyAlignment="1">
      <alignment/>
    </xf>
    <xf numFmtId="0" fontId="64" fillId="33" borderId="16" xfId="0" applyNumberFormat="1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33" borderId="16" xfId="0" applyNumberFormat="1" applyFont="1" applyFill="1" applyBorder="1" applyAlignment="1">
      <alignment horizontal="center" wrapText="1"/>
    </xf>
    <xf numFmtId="0" fontId="64" fillId="33" borderId="17" xfId="0" applyFont="1" applyFill="1" applyBorder="1" applyAlignment="1">
      <alignment/>
    </xf>
    <xf numFmtId="0" fontId="64" fillId="33" borderId="16" xfId="0" applyFont="1" applyFill="1" applyBorder="1" applyAlignment="1">
      <alignment horizontal="center"/>
    </xf>
    <xf numFmtId="3" fontId="64" fillId="0" borderId="16" xfId="0" applyNumberFormat="1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5" fillId="0" borderId="37" xfId="0" applyFont="1" applyBorder="1" applyAlignment="1">
      <alignment/>
    </xf>
    <xf numFmtId="0" fontId="66" fillId="0" borderId="17" xfId="0" applyFont="1" applyFill="1" applyBorder="1" applyAlignment="1">
      <alignment horizontal="left" vertical="center" wrapText="1"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3" fontId="65" fillId="0" borderId="16" xfId="0" applyNumberFormat="1" applyFont="1" applyFill="1" applyBorder="1" applyAlignment="1">
      <alignment/>
    </xf>
    <xf numFmtId="0" fontId="65" fillId="0" borderId="16" xfId="0" applyFont="1" applyFill="1" applyBorder="1" applyAlignment="1">
      <alignment horizontal="center"/>
    </xf>
    <xf numFmtId="0" fontId="65" fillId="35" borderId="33" xfId="0" applyFont="1" applyFill="1" applyBorder="1" applyAlignment="1" applyProtection="1">
      <alignment horizontal="center" vertical="center" wrapText="1"/>
      <protection/>
    </xf>
    <xf numFmtId="0" fontId="65" fillId="0" borderId="16" xfId="0" applyFont="1" applyFill="1" applyBorder="1" applyAlignment="1">
      <alignment/>
    </xf>
    <xf numFmtId="0" fontId="65" fillId="33" borderId="16" xfId="0" applyNumberFormat="1" applyFont="1" applyFill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33" borderId="16" xfId="0" applyNumberFormat="1" applyFont="1" applyFill="1" applyBorder="1" applyAlignment="1">
      <alignment horizontal="center" wrapText="1"/>
    </xf>
    <xf numFmtId="0" fontId="65" fillId="33" borderId="17" xfId="0" applyFont="1" applyFill="1" applyBorder="1" applyAlignment="1">
      <alignment/>
    </xf>
    <xf numFmtId="0" fontId="65" fillId="33" borderId="16" xfId="0" applyFont="1" applyFill="1" applyBorder="1" applyAlignment="1">
      <alignment horizontal="center"/>
    </xf>
    <xf numFmtId="3" fontId="65" fillId="0" borderId="16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0" xfId="0" applyFont="1" applyAlignment="1" applyProtection="1">
      <alignment/>
      <protection locked="0"/>
    </xf>
    <xf numFmtId="0" fontId="65" fillId="0" borderId="36" xfId="0" applyFont="1" applyBorder="1" applyAlignment="1">
      <alignment/>
    </xf>
    <xf numFmtId="0" fontId="66" fillId="33" borderId="17" xfId="0" applyFont="1" applyFill="1" applyBorder="1" applyAlignment="1">
      <alignment vertical="center" wrapText="1"/>
    </xf>
    <xf numFmtId="0" fontId="65" fillId="0" borderId="18" xfId="0" applyFont="1" applyBorder="1" applyAlignment="1">
      <alignment horizontal="center"/>
    </xf>
    <xf numFmtId="0" fontId="66" fillId="0" borderId="17" xfId="0" applyFont="1" applyFill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61" fillId="0" borderId="37" xfId="0" applyFont="1" applyBorder="1" applyAlignment="1">
      <alignment/>
    </xf>
    <xf numFmtId="0" fontId="62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center"/>
    </xf>
    <xf numFmtId="0" fontId="61" fillId="35" borderId="39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Border="1" applyAlignment="1">
      <alignment horizontal="center"/>
    </xf>
    <xf numFmtId="0" fontId="59" fillId="0" borderId="16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55" fillId="0" borderId="42" xfId="0" applyFont="1" applyBorder="1" applyAlignment="1">
      <alignment/>
    </xf>
    <xf numFmtId="0" fontId="0" fillId="0" borderId="42" xfId="0" applyFont="1" applyBorder="1" applyAlignment="1" applyProtection="1">
      <alignment/>
      <protection locked="0"/>
    </xf>
    <xf numFmtId="0" fontId="55" fillId="0" borderId="19" xfId="0" applyFont="1" applyFill="1" applyBorder="1" applyAlignment="1">
      <alignment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0" fontId="55" fillId="0" borderId="20" xfId="0" applyNumberFormat="1" applyFont="1" applyFill="1" applyBorder="1" applyAlignment="1">
      <alignment horizontal="center" wrapText="1"/>
    </xf>
    <xf numFmtId="3" fontId="55" fillId="0" borderId="16" xfId="0" applyNumberFormat="1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65" fillId="0" borderId="45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56" fillId="34" borderId="50" xfId="0" applyFont="1" applyFill="1" applyBorder="1" applyAlignment="1" applyProtection="1">
      <alignment horizontal="center" textRotation="90" wrapText="1"/>
      <protection locked="0"/>
    </xf>
    <xf numFmtId="0" fontId="56" fillId="34" borderId="48" xfId="0" applyFont="1" applyFill="1" applyBorder="1" applyAlignment="1" applyProtection="1">
      <alignment horizontal="center" textRotation="90" wrapText="1"/>
      <protection locked="0"/>
    </xf>
    <xf numFmtId="0" fontId="56" fillId="34" borderId="51" xfId="0" applyFont="1" applyFill="1" applyBorder="1" applyAlignment="1" applyProtection="1">
      <alignment horizontal="center" textRotation="90" wrapText="1"/>
      <protection locked="0"/>
    </xf>
    <xf numFmtId="0" fontId="56" fillId="34" borderId="44" xfId="0" applyFont="1" applyFill="1" applyBorder="1" applyAlignment="1" applyProtection="1">
      <alignment horizontal="center" vertical="center" wrapText="1"/>
      <protection locked="0"/>
    </xf>
    <xf numFmtId="0" fontId="56" fillId="34" borderId="45" xfId="0" applyFont="1" applyFill="1" applyBorder="1" applyAlignment="1" applyProtection="1">
      <alignment horizontal="center" vertical="center" wrapText="1"/>
      <protection locked="0"/>
    </xf>
    <xf numFmtId="0" fontId="56" fillId="34" borderId="46" xfId="0" applyFont="1" applyFill="1" applyBorder="1" applyAlignment="1" applyProtection="1">
      <alignment horizontal="center" vertical="center" wrapText="1"/>
      <protection locked="0"/>
    </xf>
    <xf numFmtId="0" fontId="61" fillId="0" borderId="52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54" fillId="34" borderId="11" xfId="0" applyFont="1" applyFill="1" applyBorder="1" applyAlignment="1" applyProtection="1">
      <alignment horizontal="center" vertical="center" wrapText="1"/>
      <protection locked="0"/>
    </xf>
    <xf numFmtId="0" fontId="54" fillId="34" borderId="54" xfId="0" applyFont="1" applyFill="1" applyBorder="1" applyAlignment="1" applyProtection="1">
      <alignment horizontal="center" vertical="center" wrapText="1"/>
      <protection locked="0"/>
    </xf>
    <xf numFmtId="0" fontId="56" fillId="34" borderId="55" xfId="0" applyFont="1" applyFill="1" applyBorder="1" applyAlignment="1" applyProtection="1">
      <alignment horizontal="center" textRotation="90" wrapText="1"/>
      <protection locked="0"/>
    </xf>
    <xf numFmtId="0" fontId="56" fillId="34" borderId="56" xfId="0" applyFont="1" applyFill="1" applyBorder="1" applyAlignment="1" applyProtection="1">
      <alignment horizontal="center" textRotation="90" wrapText="1"/>
      <protection locked="0"/>
    </xf>
    <xf numFmtId="0" fontId="68" fillId="34" borderId="55" xfId="0" applyFont="1" applyFill="1" applyBorder="1" applyAlignment="1" applyProtection="1">
      <alignment horizontal="center" textRotation="90" wrapText="1"/>
      <protection locked="0"/>
    </xf>
    <xf numFmtId="0" fontId="68" fillId="34" borderId="56" xfId="0" applyFont="1" applyFill="1" applyBorder="1" applyAlignment="1" applyProtection="1">
      <alignment horizontal="center" textRotation="90" wrapText="1"/>
      <protection locked="0"/>
    </xf>
    <xf numFmtId="0" fontId="56" fillId="34" borderId="57" xfId="0" applyFont="1" applyFill="1" applyBorder="1" applyAlignment="1" applyProtection="1">
      <alignment horizontal="center" textRotation="90" wrapText="1"/>
      <protection locked="0"/>
    </xf>
    <xf numFmtId="0" fontId="54" fillId="34" borderId="58" xfId="0" applyFont="1" applyFill="1" applyBorder="1" applyAlignment="1" applyProtection="1">
      <alignment horizontal="center" vertical="center" wrapText="1"/>
      <protection locked="0"/>
    </xf>
    <xf numFmtId="0" fontId="56" fillId="34" borderId="36" xfId="0" applyFont="1" applyFill="1" applyBorder="1" applyAlignment="1" applyProtection="1">
      <alignment horizontal="center" textRotation="90" wrapText="1"/>
      <protection locked="0"/>
    </xf>
    <xf numFmtId="0" fontId="56" fillId="34" borderId="13" xfId="0" applyFont="1" applyFill="1" applyBorder="1" applyAlignment="1" applyProtection="1">
      <alignment horizontal="center" textRotation="90" wrapText="1"/>
      <protection locked="0"/>
    </xf>
    <xf numFmtId="0" fontId="68" fillId="34" borderId="44" xfId="0" applyFont="1" applyFill="1" applyBorder="1" applyAlignment="1" applyProtection="1">
      <alignment horizontal="center" textRotation="90" wrapText="1"/>
      <protection locked="0"/>
    </xf>
    <xf numFmtId="0" fontId="54" fillId="34" borderId="59" xfId="0" applyFont="1" applyFill="1" applyBorder="1" applyAlignment="1" applyProtection="1">
      <alignment horizontal="center" vertical="center" wrapText="1"/>
      <protection locked="0"/>
    </xf>
    <xf numFmtId="0" fontId="54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 applyProtection="1">
      <alignment horizontal="center" textRotation="90" wrapText="1"/>
      <protection locked="0"/>
    </xf>
    <xf numFmtId="0" fontId="56" fillId="34" borderId="44" xfId="0" applyFont="1" applyFill="1" applyBorder="1" applyAlignment="1" applyProtection="1">
      <alignment horizontal="center" textRotation="90" wrapText="1"/>
      <protection locked="0"/>
    </xf>
    <xf numFmtId="0" fontId="56" fillId="34" borderId="61" xfId="0" applyFont="1" applyFill="1" applyBorder="1" applyAlignment="1" applyProtection="1">
      <alignment horizontal="center" textRotation="90" wrapText="1"/>
      <protection locked="0"/>
    </xf>
    <xf numFmtId="0" fontId="56" fillId="34" borderId="62" xfId="0" applyFont="1" applyFill="1" applyBorder="1" applyAlignment="1" applyProtection="1">
      <alignment horizontal="center" textRotation="90" wrapText="1"/>
      <protection locked="0"/>
    </xf>
    <xf numFmtId="0" fontId="54" fillId="34" borderId="63" xfId="0" applyFont="1" applyFill="1" applyBorder="1" applyAlignment="1" applyProtection="1">
      <alignment horizontal="center" vertical="center" wrapText="1"/>
      <protection locked="0"/>
    </xf>
    <xf numFmtId="0" fontId="54" fillId="34" borderId="64" xfId="0" applyFont="1" applyFill="1" applyBorder="1" applyAlignment="1" applyProtection="1">
      <alignment horizontal="center" vertical="center" wrapText="1"/>
      <protection locked="0"/>
    </xf>
    <xf numFmtId="0" fontId="54" fillId="34" borderId="65" xfId="0" applyFont="1" applyFill="1" applyBorder="1" applyAlignment="1" applyProtection="1">
      <alignment horizontal="center" vertical="center" wrapText="1"/>
      <protection locked="0"/>
    </xf>
    <xf numFmtId="0" fontId="54" fillId="34" borderId="66" xfId="0" applyFont="1" applyFill="1" applyBorder="1" applyAlignment="1" applyProtection="1">
      <alignment horizontal="center" vertical="center" wrapText="1"/>
      <protection locked="0"/>
    </xf>
    <xf numFmtId="0" fontId="54" fillId="34" borderId="12" xfId="0" applyFont="1" applyFill="1" applyBorder="1" applyAlignment="1" applyProtection="1">
      <alignment horizontal="center" vertical="center" wrapText="1"/>
      <protection locked="0"/>
    </xf>
    <xf numFmtId="0" fontId="56" fillId="34" borderId="17" xfId="0" applyFont="1" applyFill="1" applyBorder="1" applyAlignment="1" applyProtection="1">
      <alignment horizontal="center" textRotation="90" wrapText="1"/>
      <protection locked="0"/>
    </xf>
    <xf numFmtId="0" fontId="56" fillId="34" borderId="19" xfId="0" applyFont="1" applyFill="1" applyBorder="1" applyAlignment="1" applyProtection="1">
      <alignment horizontal="center" textRotation="90" wrapText="1"/>
      <protection locked="0"/>
    </xf>
    <xf numFmtId="0" fontId="54" fillId="34" borderId="63" xfId="0" applyFont="1" applyFill="1" applyBorder="1" applyAlignment="1" applyProtection="1">
      <alignment horizontal="center" vertical="center" textRotation="90"/>
      <protection locked="0"/>
    </xf>
    <xf numFmtId="0" fontId="54" fillId="34" borderId="67" xfId="0" applyFont="1" applyFill="1" applyBorder="1" applyAlignment="1" applyProtection="1">
      <alignment horizontal="center" vertical="center" textRotation="90"/>
      <protection locked="0"/>
    </xf>
    <xf numFmtId="0" fontId="54" fillId="34" borderId="62" xfId="0" applyFont="1" applyFill="1" applyBorder="1" applyAlignment="1" applyProtection="1">
      <alignment horizontal="center" vertical="center" textRotation="90"/>
      <protection locked="0"/>
    </xf>
    <xf numFmtId="0" fontId="54" fillId="34" borderId="15" xfId="0" applyFont="1" applyFill="1" applyBorder="1" applyAlignment="1" applyProtection="1">
      <alignment horizontal="center" vertical="center" wrapText="1"/>
      <protection locked="0"/>
    </xf>
    <xf numFmtId="0" fontId="54" fillId="34" borderId="68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wrapText="1"/>
      <protection locked="0"/>
    </xf>
    <xf numFmtId="0" fontId="55" fillId="0" borderId="68" xfId="0" applyFont="1" applyBorder="1" applyAlignment="1" applyProtection="1">
      <alignment horizontal="center" wrapText="1"/>
      <protection locked="0"/>
    </xf>
    <xf numFmtId="0" fontId="54" fillId="34" borderId="38" xfId="0" applyFont="1" applyFill="1" applyBorder="1" applyAlignment="1" applyProtection="1">
      <alignment horizontal="center" vertical="center" wrapText="1"/>
      <protection locked="0"/>
    </xf>
    <xf numFmtId="0" fontId="54" fillId="12" borderId="66" xfId="0" applyFont="1" applyFill="1" applyBorder="1" applyAlignment="1" applyProtection="1">
      <alignment horizontal="center" vertical="center"/>
      <protection locked="0"/>
    </xf>
    <xf numFmtId="0" fontId="54" fillId="12" borderId="64" xfId="0" applyFont="1" applyFill="1" applyBorder="1" applyAlignment="1" applyProtection="1">
      <alignment horizontal="center" vertical="center"/>
      <protection locked="0"/>
    </xf>
    <xf numFmtId="0" fontId="54" fillId="12" borderId="6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&#1088;&#1072;&#1089;&#1095;&#1077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Исходные данные"/>
      <sheetName val="Выгрузка КРАСЛИДЕР"/>
      <sheetName val="Эл. инфосправки"/>
    </sheetNames>
    <sheetDataSet>
      <sheetData sheetId="1">
        <row r="62"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3"/>
  <sheetViews>
    <sheetView tabSelected="1" zoomScale="90" zoomScaleNormal="90" workbookViewId="0" topLeftCell="A5">
      <selection activeCell="S10" sqref="A10:IV10"/>
    </sheetView>
  </sheetViews>
  <sheetFormatPr defaultColWidth="9.140625" defaultRowHeight="15"/>
  <cols>
    <col min="1" max="1" width="3.140625" style="1" bestFit="1" customWidth="1"/>
    <col min="2" max="2" width="26.57421875" style="1" customWidth="1"/>
    <col min="3" max="3" width="6.28125" style="1" customWidth="1"/>
    <col min="4" max="4" width="7.28125" style="1" customWidth="1"/>
    <col min="5" max="5" width="9.8515625" style="1" customWidth="1"/>
    <col min="6" max="6" width="10.00390625" style="1" customWidth="1"/>
    <col min="7" max="7" width="9.00390625" style="1" customWidth="1"/>
    <col min="8" max="8" width="11.00390625" style="1" customWidth="1"/>
    <col min="9" max="9" width="10.421875" style="1" customWidth="1"/>
    <col min="10" max="10" width="11.8515625" style="1" customWidth="1"/>
    <col min="11" max="11" width="11.140625" style="1" customWidth="1"/>
    <col min="12" max="12" width="14.140625" style="1" customWidth="1"/>
    <col min="13" max="13" width="10.421875" style="2" customWidth="1"/>
    <col min="14" max="14" width="10.140625" style="2" customWidth="1"/>
    <col min="15" max="15" width="17.421875" style="1" customWidth="1"/>
    <col min="16" max="16" width="19.421875" style="2" customWidth="1"/>
    <col min="17" max="17" width="9.8515625" style="2" bestFit="1" customWidth="1"/>
    <col min="18" max="18" width="12.7109375" style="1" customWidth="1"/>
    <col min="19" max="19" width="10.140625" style="1" customWidth="1"/>
    <col min="20" max="20" width="10.8515625" style="1" customWidth="1"/>
    <col min="21" max="21" width="5.28125" style="2" customWidth="1"/>
    <col min="22" max="22" width="15.28125" style="1" hidden="1" customWidth="1"/>
    <col min="23" max="23" width="14.421875" style="1" customWidth="1"/>
    <col min="24" max="24" width="15.28125" style="1" customWidth="1"/>
    <col min="25" max="25" width="17.421875" style="1" customWidth="1"/>
    <col min="26" max="26" width="16.28125" style="1" customWidth="1"/>
    <col min="27" max="27" width="16.7109375" style="1" customWidth="1"/>
    <col min="28" max="28" width="16.57421875" style="1" customWidth="1"/>
    <col min="29" max="29" width="19.140625" style="6" customWidth="1"/>
    <col min="30" max="30" width="11.7109375" style="1" customWidth="1"/>
    <col min="31" max="31" width="9.421875" style="1" customWidth="1"/>
    <col min="32" max="16384" width="9.140625" style="1" customWidth="1"/>
  </cols>
  <sheetData>
    <row r="1" spans="1:31" ht="72" customHeight="1" thickBot="1">
      <c r="A1" s="219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ht="49.5" customHeight="1" thickBot="1">
      <c r="A2" s="222" t="s">
        <v>0</v>
      </c>
      <c r="B2" s="207" t="s">
        <v>3</v>
      </c>
      <c r="C2" s="210" t="s">
        <v>4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217" t="s">
        <v>21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65" t="s">
        <v>20</v>
      </c>
      <c r="AD2" s="16"/>
      <c r="AE2" s="66"/>
    </row>
    <row r="3" spans="1:31" ht="131.25" customHeight="1">
      <c r="A3" s="223"/>
      <c r="B3" s="208"/>
      <c r="C3" s="201" t="s">
        <v>19</v>
      </c>
      <c r="D3" s="221"/>
      <c r="E3" s="201" t="s">
        <v>7</v>
      </c>
      <c r="F3" s="202"/>
      <c r="G3" s="201" t="s">
        <v>6</v>
      </c>
      <c r="H3" s="202"/>
      <c r="I3" s="201" t="s">
        <v>8</v>
      </c>
      <c r="J3" s="202"/>
      <c r="K3" s="201" t="s">
        <v>11</v>
      </c>
      <c r="L3" s="202"/>
      <c r="M3" s="201" t="s">
        <v>12</v>
      </c>
      <c r="N3" s="202"/>
      <c r="O3" s="10" t="s">
        <v>24</v>
      </c>
      <c r="P3" s="10" t="s">
        <v>25</v>
      </c>
      <c r="Q3" s="10" t="s">
        <v>15</v>
      </c>
      <c r="R3" s="190" t="s">
        <v>16</v>
      </c>
      <c r="S3" s="191"/>
      <c r="T3" s="190" t="s">
        <v>26</v>
      </c>
      <c r="U3" s="197"/>
      <c r="V3" s="197"/>
      <c r="W3" s="191"/>
      <c r="X3" s="10" t="s">
        <v>18</v>
      </c>
      <c r="Y3" s="39" t="s">
        <v>123</v>
      </c>
      <c r="Z3" s="10" t="s">
        <v>27</v>
      </c>
      <c r="AA3" s="10" t="s">
        <v>29</v>
      </c>
      <c r="AB3" s="10" t="s">
        <v>25</v>
      </c>
      <c r="AC3" s="4" t="s">
        <v>30</v>
      </c>
      <c r="AD3" s="214" t="s">
        <v>1</v>
      </c>
      <c r="AE3" s="214" t="s">
        <v>2</v>
      </c>
    </row>
    <row r="4" spans="1:31" ht="147.75" customHeight="1">
      <c r="A4" s="223"/>
      <c r="B4" s="208"/>
      <c r="C4" s="198" t="s">
        <v>23</v>
      </c>
      <c r="D4" s="212" t="s">
        <v>5</v>
      </c>
      <c r="E4" s="198" t="s">
        <v>38</v>
      </c>
      <c r="F4" s="204"/>
      <c r="G4" s="198" t="s">
        <v>121</v>
      </c>
      <c r="H4" s="204"/>
      <c r="I4" s="198" t="s">
        <v>22</v>
      </c>
      <c r="J4" s="204"/>
      <c r="K4" s="203" t="s">
        <v>36</v>
      </c>
      <c r="L4" s="200"/>
      <c r="M4" s="198" t="s">
        <v>13</v>
      </c>
      <c r="N4" s="200"/>
      <c r="O4" s="192" t="s">
        <v>14</v>
      </c>
      <c r="P4" s="192" t="s">
        <v>33</v>
      </c>
      <c r="Q4" s="194" t="s">
        <v>37</v>
      </c>
      <c r="R4" s="192" t="s">
        <v>17</v>
      </c>
      <c r="S4" s="196"/>
      <c r="T4" s="178" t="s">
        <v>32</v>
      </c>
      <c r="U4" s="179"/>
      <c r="V4" s="179"/>
      <c r="W4" s="180"/>
      <c r="X4" s="192" t="s">
        <v>100</v>
      </c>
      <c r="Y4" s="205" t="s">
        <v>122</v>
      </c>
      <c r="Z4" s="192" t="s">
        <v>28</v>
      </c>
      <c r="AA4" s="192" t="s">
        <v>35</v>
      </c>
      <c r="AB4" s="205" t="s">
        <v>34</v>
      </c>
      <c r="AC4" s="192" t="s">
        <v>31</v>
      </c>
      <c r="AD4" s="215"/>
      <c r="AE4" s="215"/>
    </row>
    <row r="5" spans="1:31" ht="27.75" customHeight="1" thickBot="1">
      <c r="A5" s="224"/>
      <c r="B5" s="209"/>
      <c r="C5" s="199"/>
      <c r="D5" s="213"/>
      <c r="E5" s="14" t="s">
        <v>9</v>
      </c>
      <c r="F5" s="15" t="s">
        <v>10</v>
      </c>
      <c r="G5" s="14" t="s">
        <v>9</v>
      </c>
      <c r="H5" s="15" t="s">
        <v>10</v>
      </c>
      <c r="I5" s="14" t="s">
        <v>9</v>
      </c>
      <c r="J5" s="15" t="s">
        <v>10</v>
      </c>
      <c r="K5" s="14" t="s">
        <v>9</v>
      </c>
      <c r="L5" s="15" t="s">
        <v>10</v>
      </c>
      <c r="M5" s="14" t="s">
        <v>9</v>
      </c>
      <c r="N5" s="15" t="s">
        <v>10</v>
      </c>
      <c r="O5" s="193"/>
      <c r="P5" s="193"/>
      <c r="Q5" s="195"/>
      <c r="R5" s="14" t="s">
        <v>9</v>
      </c>
      <c r="S5" s="15" t="s">
        <v>10</v>
      </c>
      <c r="T5" s="181" t="s">
        <v>9</v>
      </c>
      <c r="U5" s="182"/>
      <c r="V5" s="183"/>
      <c r="W5" s="15" t="s">
        <v>10</v>
      </c>
      <c r="X5" s="193"/>
      <c r="Y5" s="206"/>
      <c r="Z5" s="193"/>
      <c r="AA5" s="193"/>
      <c r="AB5" s="206"/>
      <c r="AC5" s="193"/>
      <c r="AD5" s="216"/>
      <c r="AE5" s="216"/>
    </row>
    <row r="6" spans="1:35" s="3" customFormat="1" ht="15" customHeight="1">
      <c r="A6" s="139">
        <v>1</v>
      </c>
      <c r="B6" s="140" t="s">
        <v>71</v>
      </c>
      <c r="C6" s="68">
        <v>10</v>
      </c>
      <c r="D6" s="68">
        <v>10</v>
      </c>
      <c r="E6" s="69">
        <v>12239</v>
      </c>
      <c r="F6" s="142">
        <f aca="true" t="shared" si="0" ref="F6:F37">IF(E6=0,0,IF(E6&lt;100,5,IF(E6&lt;200,10,IF(E6&lt;300,15,IF(E6&lt;400,20,IF(E6&lt;500,25,30))))))</f>
        <v>30</v>
      </c>
      <c r="G6" s="143">
        <v>67</v>
      </c>
      <c r="H6" s="70">
        <v>15</v>
      </c>
      <c r="I6" s="69">
        <v>25</v>
      </c>
      <c r="J6" s="69">
        <v>250</v>
      </c>
      <c r="K6" s="69">
        <v>89</v>
      </c>
      <c r="L6" s="69">
        <v>10</v>
      </c>
      <c r="M6" s="69">
        <f>32+10</f>
        <v>42</v>
      </c>
      <c r="N6" s="70">
        <f aca="true" t="shared" si="1" ref="N6:N37">M6*3</f>
        <v>126</v>
      </c>
      <c r="O6" s="71">
        <v>0</v>
      </c>
      <c r="P6" s="68">
        <v>126</v>
      </c>
      <c r="Q6" s="68">
        <v>0</v>
      </c>
      <c r="R6" s="68">
        <v>100</v>
      </c>
      <c r="S6" s="68">
        <v>100</v>
      </c>
      <c r="T6" s="184">
        <v>100</v>
      </c>
      <c r="U6" s="185"/>
      <c r="V6" s="186"/>
      <c r="W6" s="144">
        <v>30</v>
      </c>
      <c r="X6" s="73">
        <v>0</v>
      </c>
      <c r="Y6" s="72">
        <f>15+15</f>
        <v>30</v>
      </c>
      <c r="Z6" s="74">
        <v>50</v>
      </c>
      <c r="AA6" s="144">
        <v>70</v>
      </c>
      <c r="AB6" s="144">
        <v>20</v>
      </c>
      <c r="AC6" s="68">
        <v>0</v>
      </c>
      <c r="AD6" s="75">
        <f aca="true" t="shared" si="2" ref="AD6:AD37">C6+D6+F6+H6+J6+L6+N6+O6+P6+Q6+S6+U6+W6+X6+Z6+AA6+AB6+AC6+Y6</f>
        <v>877</v>
      </c>
      <c r="AE6" s="76">
        <v>1</v>
      </c>
      <c r="AF6" s="97"/>
      <c r="AG6" s="97"/>
      <c r="AH6" s="97"/>
      <c r="AI6" s="98"/>
    </row>
    <row r="7" spans="1:35" s="17" customFormat="1" ht="15" customHeight="1">
      <c r="A7" s="77">
        <v>2</v>
      </c>
      <c r="B7" s="78" t="s">
        <v>98</v>
      </c>
      <c r="C7" s="68">
        <v>10</v>
      </c>
      <c r="D7" s="79">
        <v>10</v>
      </c>
      <c r="E7" s="69">
        <v>937</v>
      </c>
      <c r="F7" s="80">
        <f t="shared" si="0"/>
        <v>30</v>
      </c>
      <c r="G7" s="81">
        <v>41</v>
      </c>
      <c r="H7" s="70">
        <v>10</v>
      </c>
      <c r="I7" s="69">
        <v>10</v>
      </c>
      <c r="J7" s="69">
        <v>100</v>
      </c>
      <c r="K7" s="69">
        <v>53</v>
      </c>
      <c r="L7" s="69">
        <v>10</v>
      </c>
      <c r="M7" s="69">
        <f>32+6</f>
        <v>38</v>
      </c>
      <c r="N7" s="70">
        <f t="shared" si="1"/>
        <v>114</v>
      </c>
      <c r="O7" s="71">
        <v>30</v>
      </c>
      <c r="P7" s="68">
        <v>56</v>
      </c>
      <c r="Q7" s="79">
        <v>50</v>
      </c>
      <c r="R7" s="68">
        <v>100</v>
      </c>
      <c r="S7" s="79">
        <v>100</v>
      </c>
      <c r="T7" s="187">
        <v>100</v>
      </c>
      <c r="U7" s="188"/>
      <c r="V7" s="189"/>
      <c r="W7" s="82">
        <v>30</v>
      </c>
      <c r="X7" s="73">
        <v>30</v>
      </c>
      <c r="Y7" s="83">
        <f>37+3+15+7+15+15</f>
        <v>92</v>
      </c>
      <c r="Z7" s="74">
        <v>50</v>
      </c>
      <c r="AA7" s="82">
        <v>40</v>
      </c>
      <c r="AB7" s="82">
        <v>20</v>
      </c>
      <c r="AC7" s="79">
        <v>30</v>
      </c>
      <c r="AD7" s="75">
        <f t="shared" si="2"/>
        <v>812</v>
      </c>
      <c r="AE7" s="84">
        <v>2</v>
      </c>
      <c r="AF7" s="12"/>
      <c r="AG7" s="12"/>
      <c r="AH7" s="12"/>
      <c r="AI7" s="5"/>
    </row>
    <row r="8" spans="1:35" s="17" customFormat="1" ht="15" customHeight="1">
      <c r="A8" s="77">
        <v>3</v>
      </c>
      <c r="B8" s="78" t="s">
        <v>75</v>
      </c>
      <c r="C8" s="68">
        <v>10</v>
      </c>
      <c r="D8" s="79">
        <v>10</v>
      </c>
      <c r="E8" s="69">
        <v>1503</v>
      </c>
      <c r="F8" s="80">
        <f t="shared" si="0"/>
        <v>30</v>
      </c>
      <c r="G8" s="81">
        <v>74</v>
      </c>
      <c r="H8" s="70">
        <v>15</v>
      </c>
      <c r="I8" s="69">
        <v>7</v>
      </c>
      <c r="J8" s="69">
        <v>70</v>
      </c>
      <c r="K8" s="69">
        <v>28</v>
      </c>
      <c r="L8" s="69">
        <v>10</v>
      </c>
      <c r="M8" s="69">
        <f>22+5</f>
        <v>27</v>
      </c>
      <c r="N8" s="70">
        <f t="shared" si="1"/>
        <v>81</v>
      </c>
      <c r="O8" s="71">
        <v>30</v>
      </c>
      <c r="P8" s="68">
        <v>46</v>
      </c>
      <c r="Q8" s="79">
        <v>50</v>
      </c>
      <c r="R8" s="68">
        <v>100</v>
      </c>
      <c r="S8" s="79">
        <v>100</v>
      </c>
      <c r="T8" s="187">
        <v>96</v>
      </c>
      <c r="U8" s="188"/>
      <c r="V8" s="189"/>
      <c r="W8" s="82">
        <v>30</v>
      </c>
      <c r="X8" s="73">
        <v>10</v>
      </c>
      <c r="Y8" s="83">
        <f>15+7+35+5+3+15</f>
        <v>80</v>
      </c>
      <c r="Z8" s="74">
        <v>50</v>
      </c>
      <c r="AA8" s="82">
        <v>60</v>
      </c>
      <c r="AB8" s="82">
        <v>20</v>
      </c>
      <c r="AC8" s="79">
        <v>30</v>
      </c>
      <c r="AD8" s="75">
        <f t="shared" si="2"/>
        <v>732</v>
      </c>
      <c r="AE8" s="84">
        <v>3</v>
      </c>
      <c r="AF8" s="12"/>
      <c r="AG8" s="12"/>
      <c r="AH8" s="12"/>
      <c r="AI8" s="5"/>
    </row>
    <row r="9" spans="1:35" s="133" customFormat="1" ht="15" customHeight="1">
      <c r="A9" s="117">
        <v>4</v>
      </c>
      <c r="B9" s="118" t="s">
        <v>70</v>
      </c>
      <c r="C9" s="119">
        <v>10</v>
      </c>
      <c r="D9" s="120">
        <v>10</v>
      </c>
      <c r="E9" s="121">
        <v>805</v>
      </c>
      <c r="F9" s="122">
        <f t="shared" si="0"/>
        <v>30</v>
      </c>
      <c r="G9" s="123">
        <v>33</v>
      </c>
      <c r="H9" s="124">
        <v>10</v>
      </c>
      <c r="I9" s="121">
        <v>8</v>
      </c>
      <c r="J9" s="121">
        <v>80</v>
      </c>
      <c r="K9" s="121">
        <v>21</v>
      </c>
      <c r="L9" s="121">
        <v>10</v>
      </c>
      <c r="M9" s="121">
        <f>14+4</f>
        <v>18</v>
      </c>
      <c r="N9" s="124">
        <f t="shared" si="1"/>
        <v>54</v>
      </c>
      <c r="O9" s="125">
        <v>30</v>
      </c>
      <c r="P9" s="119">
        <v>53</v>
      </c>
      <c r="Q9" s="120">
        <v>0</v>
      </c>
      <c r="R9" s="119">
        <v>100</v>
      </c>
      <c r="S9" s="120">
        <v>100</v>
      </c>
      <c r="T9" s="175">
        <v>79</v>
      </c>
      <c r="U9" s="176"/>
      <c r="V9" s="177"/>
      <c r="W9" s="126">
        <v>30</v>
      </c>
      <c r="X9" s="127">
        <v>30</v>
      </c>
      <c r="Y9" s="128">
        <f>18+15+15+15</f>
        <v>63</v>
      </c>
      <c r="Z9" s="129">
        <v>50</v>
      </c>
      <c r="AA9" s="126">
        <v>0</v>
      </c>
      <c r="AB9" s="126">
        <v>20</v>
      </c>
      <c r="AC9" s="120">
        <v>60</v>
      </c>
      <c r="AD9" s="130">
        <f t="shared" si="2"/>
        <v>640</v>
      </c>
      <c r="AE9" s="131">
        <v>4</v>
      </c>
      <c r="AF9" s="97"/>
      <c r="AG9" s="97"/>
      <c r="AH9" s="97"/>
      <c r="AI9" s="98"/>
    </row>
    <row r="10" spans="1:34" s="133" customFormat="1" ht="15" customHeight="1">
      <c r="A10" s="134">
        <v>5</v>
      </c>
      <c r="B10" s="137" t="s">
        <v>78</v>
      </c>
      <c r="C10" s="119">
        <v>10</v>
      </c>
      <c r="D10" s="120">
        <v>10</v>
      </c>
      <c r="E10" s="121">
        <v>664</v>
      </c>
      <c r="F10" s="122">
        <f>IF(E10=0,0,IF(E10&lt;100,5,IF(E10&lt;200,10,IF(E10&lt;300,15,IF(E10&lt;400,20,IF(E10&lt;500,25,30))))))</f>
        <v>30</v>
      </c>
      <c r="G10" s="123">
        <v>38</v>
      </c>
      <c r="H10" s="124">
        <v>10</v>
      </c>
      <c r="I10" s="121">
        <v>9</v>
      </c>
      <c r="J10" s="121">
        <v>90</v>
      </c>
      <c r="K10" s="121">
        <v>37</v>
      </c>
      <c r="L10" s="121">
        <v>10</v>
      </c>
      <c r="M10" s="121">
        <f>12</f>
        <v>12</v>
      </c>
      <c r="N10" s="124">
        <f>M10*3</f>
        <v>36</v>
      </c>
      <c r="O10" s="125">
        <v>30</v>
      </c>
      <c r="P10" s="119">
        <v>5</v>
      </c>
      <c r="Q10" s="120">
        <v>50</v>
      </c>
      <c r="R10" s="119">
        <v>100</v>
      </c>
      <c r="S10" s="120">
        <v>100</v>
      </c>
      <c r="T10" s="175">
        <v>100</v>
      </c>
      <c r="U10" s="176"/>
      <c r="V10" s="177"/>
      <c r="W10" s="126">
        <v>30</v>
      </c>
      <c r="X10" s="127">
        <v>20</v>
      </c>
      <c r="Y10" s="128">
        <v>15</v>
      </c>
      <c r="Z10" s="129">
        <v>50</v>
      </c>
      <c r="AA10" s="126">
        <v>45</v>
      </c>
      <c r="AB10" s="126">
        <v>0</v>
      </c>
      <c r="AC10" s="120">
        <v>90</v>
      </c>
      <c r="AD10" s="130">
        <f>C10+D10+F10+H10+J10+L10+N10+O10+P10+Q10+S10+U10+W10+X10+Z10+AA10+AB10+AC10+Y10</f>
        <v>631</v>
      </c>
      <c r="AE10" s="131">
        <v>5</v>
      </c>
      <c r="AF10" s="132"/>
      <c r="AG10" s="132"/>
      <c r="AH10" s="132"/>
    </row>
    <row r="11" spans="1:35" s="133" customFormat="1" ht="15" customHeight="1">
      <c r="A11" s="134">
        <v>6</v>
      </c>
      <c r="B11" s="135" t="s">
        <v>58</v>
      </c>
      <c r="C11" s="119">
        <v>10</v>
      </c>
      <c r="D11" s="120">
        <v>10</v>
      </c>
      <c r="E11" s="121">
        <v>751</v>
      </c>
      <c r="F11" s="122">
        <f t="shared" si="0"/>
        <v>30</v>
      </c>
      <c r="G11" s="123">
        <v>60</v>
      </c>
      <c r="H11" s="124">
        <v>10</v>
      </c>
      <c r="I11" s="121">
        <v>8</v>
      </c>
      <c r="J11" s="121">
        <v>80</v>
      </c>
      <c r="K11" s="121">
        <v>26</v>
      </c>
      <c r="L11" s="121">
        <v>10</v>
      </c>
      <c r="M11" s="121">
        <f>29+5</f>
        <v>34</v>
      </c>
      <c r="N11" s="124">
        <f t="shared" si="1"/>
        <v>102</v>
      </c>
      <c r="O11" s="125">
        <v>30</v>
      </c>
      <c r="P11" s="119">
        <v>11</v>
      </c>
      <c r="Q11" s="120">
        <v>0</v>
      </c>
      <c r="R11" s="119">
        <v>100</v>
      </c>
      <c r="S11" s="120">
        <v>100</v>
      </c>
      <c r="T11" s="175">
        <v>100</v>
      </c>
      <c r="U11" s="176"/>
      <c r="V11" s="177"/>
      <c r="W11" s="126">
        <v>30</v>
      </c>
      <c r="X11" s="127">
        <v>20</v>
      </c>
      <c r="Y11" s="128">
        <f>15+15+15</f>
        <v>45</v>
      </c>
      <c r="Z11" s="129">
        <v>50</v>
      </c>
      <c r="AA11" s="126">
        <v>40</v>
      </c>
      <c r="AB11" s="126">
        <v>0</v>
      </c>
      <c r="AC11" s="120">
        <v>0</v>
      </c>
      <c r="AD11" s="130">
        <f t="shared" si="2"/>
        <v>578</v>
      </c>
      <c r="AE11" s="136">
        <v>6</v>
      </c>
      <c r="AF11" s="12"/>
      <c r="AG11" s="12"/>
      <c r="AH11" s="12"/>
      <c r="AI11" s="5"/>
    </row>
    <row r="12" spans="1:34" s="133" customFormat="1" ht="15" customHeight="1">
      <c r="A12" s="134">
        <v>7</v>
      </c>
      <c r="B12" s="118" t="s">
        <v>45</v>
      </c>
      <c r="C12" s="119">
        <v>10</v>
      </c>
      <c r="D12" s="120">
        <v>10</v>
      </c>
      <c r="E12" s="121">
        <v>701</v>
      </c>
      <c r="F12" s="122">
        <f>IF(E12=0,0,IF(E12&lt;100,5,IF(E12&lt;200,10,IF(E12&lt;300,15,IF(E12&lt;400,20,IF(E12&lt;500,25,30))))))</f>
        <v>30</v>
      </c>
      <c r="G12" s="123">
        <v>152</v>
      </c>
      <c r="H12" s="124">
        <v>20</v>
      </c>
      <c r="I12" s="121">
        <v>9</v>
      </c>
      <c r="J12" s="121">
        <v>90</v>
      </c>
      <c r="K12" s="121">
        <v>56</v>
      </c>
      <c r="L12" s="121">
        <v>10</v>
      </c>
      <c r="M12" s="121">
        <f>27+5</f>
        <v>32</v>
      </c>
      <c r="N12" s="124">
        <f>M12*3</f>
        <v>96</v>
      </c>
      <c r="O12" s="125">
        <v>30</v>
      </c>
      <c r="P12" s="119">
        <v>26</v>
      </c>
      <c r="Q12" s="120">
        <v>0</v>
      </c>
      <c r="R12" s="119">
        <v>100</v>
      </c>
      <c r="S12" s="120">
        <v>100</v>
      </c>
      <c r="T12" s="175">
        <v>90</v>
      </c>
      <c r="U12" s="176"/>
      <c r="V12" s="177"/>
      <c r="W12" s="126">
        <v>30</v>
      </c>
      <c r="X12" s="127">
        <v>10</v>
      </c>
      <c r="Y12" s="128">
        <f>15+15</f>
        <v>30</v>
      </c>
      <c r="Z12" s="129">
        <v>0</v>
      </c>
      <c r="AA12" s="126">
        <v>60</v>
      </c>
      <c r="AB12" s="126">
        <v>20</v>
      </c>
      <c r="AC12" s="120">
        <v>0</v>
      </c>
      <c r="AD12" s="130">
        <f>C12+D12+F12+H12+J12+L12+N12+O12+P12+Q12+S12+U12+W12+X12+Z12+AA12+AB12+AC12+Y12</f>
        <v>572</v>
      </c>
      <c r="AE12" s="131">
        <v>7</v>
      </c>
      <c r="AF12" s="132"/>
      <c r="AG12" s="132"/>
      <c r="AH12" s="132"/>
    </row>
    <row r="13" spans="1:34" s="133" customFormat="1" ht="15" customHeight="1">
      <c r="A13" s="117">
        <v>8</v>
      </c>
      <c r="B13" s="118" t="s">
        <v>61</v>
      </c>
      <c r="C13" s="119">
        <v>10</v>
      </c>
      <c r="D13" s="120">
        <v>10</v>
      </c>
      <c r="E13" s="121">
        <v>453</v>
      </c>
      <c r="F13" s="122">
        <f t="shared" si="0"/>
        <v>25</v>
      </c>
      <c r="G13" s="123">
        <v>32</v>
      </c>
      <c r="H13" s="124">
        <v>10</v>
      </c>
      <c r="I13" s="121">
        <v>8</v>
      </c>
      <c r="J13" s="121">
        <v>80</v>
      </c>
      <c r="K13" s="121">
        <v>25</v>
      </c>
      <c r="L13" s="121">
        <v>10</v>
      </c>
      <c r="M13" s="121">
        <f>12+1</f>
        <v>13</v>
      </c>
      <c r="N13" s="124">
        <f t="shared" si="1"/>
        <v>39</v>
      </c>
      <c r="O13" s="125">
        <v>30</v>
      </c>
      <c r="P13" s="119">
        <v>15</v>
      </c>
      <c r="Q13" s="120">
        <v>0</v>
      </c>
      <c r="R13" s="119">
        <v>100</v>
      </c>
      <c r="S13" s="120">
        <v>100</v>
      </c>
      <c r="T13" s="175">
        <v>96</v>
      </c>
      <c r="U13" s="176"/>
      <c r="V13" s="177"/>
      <c r="W13" s="126">
        <v>30</v>
      </c>
      <c r="X13" s="127">
        <v>20</v>
      </c>
      <c r="Y13" s="128">
        <f>15+15+5+15+15</f>
        <v>65</v>
      </c>
      <c r="Z13" s="129">
        <v>50</v>
      </c>
      <c r="AA13" s="126">
        <v>40</v>
      </c>
      <c r="AB13" s="126">
        <v>0</v>
      </c>
      <c r="AC13" s="120">
        <v>30</v>
      </c>
      <c r="AD13" s="130">
        <f t="shared" si="2"/>
        <v>564</v>
      </c>
      <c r="AE13" s="136">
        <v>8</v>
      </c>
      <c r="AF13" s="132"/>
      <c r="AG13" s="132"/>
      <c r="AH13" s="132"/>
    </row>
    <row r="14" spans="1:35" s="133" customFormat="1" ht="15" customHeight="1">
      <c r="A14" s="134">
        <v>9</v>
      </c>
      <c r="B14" s="135" t="s">
        <v>88</v>
      </c>
      <c r="C14" s="119">
        <v>10</v>
      </c>
      <c r="D14" s="120">
        <v>10</v>
      </c>
      <c r="E14" s="121">
        <v>242</v>
      </c>
      <c r="F14" s="122">
        <f t="shared" si="0"/>
        <v>15</v>
      </c>
      <c r="G14" s="123">
        <v>31</v>
      </c>
      <c r="H14" s="124">
        <v>10</v>
      </c>
      <c r="I14" s="121">
        <v>4</v>
      </c>
      <c r="J14" s="121">
        <v>40</v>
      </c>
      <c r="K14" s="121">
        <v>14</v>
      </c>
      <c r="L14" s="121">
        <v>5</v>
      </c>
      <c r="M14" s="121">
        <f>23+3</f>
        <v>26</v>
      </c>
      <c r="N14" s="124">
        <f t="shared" si="1"/>
        <v>78</v>
      </c>
      <c r="O14" s="125">
        <v>30</v>
      </c>
      <c r="P14" s="119">
        <v>6</v>
      </c>
      <c r="Q14" s="120">
        <v>50</v>
      </c>
      <c r="R14" s="119">
        <v>100</v>
      </c>
      <c r="S14" s="120">
        <v>100</v>
      </c>
      <c r="T14" s="175">
        <v>20</v>
      </c>
      <c r="U14" s="176"/>
      <c r="V14" s="177"/>
      <c r="W14" s="126">
        <v>5</v>
      </c>
      <c r="X14" s="127">
        <v>30</v>
      </c>
      <c r="Y14" s="128">
        <f>30+15</f>
        <v>45</v>
      </c>
      <c r="Z14" s="129">
        <v>50</v>
      </c>
      <c r="AA14" s="126">
        <v>40</v>
      </c>
      <c r="AB14" s="126">
        <v>0</v>
      </c>
      <c r="AC14" s="120">
        <v>30</v>
      </c>
      <c r="AD14" s="130">
        <f t="shared" si="2"/>
        <v>554</v>
      </c>
      <c r="AE14" s="136">
        <v>9</v>
      </c>
      <c r="AF14" s="97"/>
      <c r="AG14" s="97"/>
      <c r="AH14" s="97"/>
      <c r="AI14" s="98"/>
    </row>
    <row r="15" spans="1:35" s="133" customFormat="1" ht="15" customHeight="1">
      <c r="A15" s="117">
        <v>10</v>
      </c>
      <c r="B15" s="135" t="s">
        <v>76</v>
      </c>
      <c r="C15" s="119">
        <v>10</v>
      </c>
      <c r="D15" s="120">
        <v>10</v>
      </c>
      <c r="E15" s="121">
        <v>1009</v>
      </c>
      <c r="F15" s="122">
        <f t="shared" si="0"/>
        <v>30</v>
      </c>
      <c r="G15" s="123">
        <v>36</v>
      </c>
      <c r="H15" s="124">
        <v>10</v>
      </c>
      <c r="I15" s="121">
        <v>9</v>
      </c>
      <c r="J15" s="121">
        <v>90</v>
      </c>
      <c r="K15" s="121">
        <v>63</v>
      </c>
      <c r="L15" s="121">
        <v>10</v>
      </c>
      <c r="M15" s="121">
        <f>12+2</f>
        <v>14</v>
      </c>
      <c r="N15" s="124">
        <f t="shared" si="1"/>
        <v>42</v>
      </c>
      <c r="O15" s="125">
        <v>30</v>
      </c>
      <c r="P15" s="119">
        <v>20</v>
      </c>
      <c r="Q15" s="120">
        <v>50</v>
      </c>
      <c r="R15" s="119">
        <v>100</v>
      </c>
      <c r="S15" s="120">
        <v>100</v>
      </c>
      <c r="T15" s="175">
        <v>66</v>
      </c>
      <c r="U15" s="176"/>
      <c r="V15" s="177"/>
      <c r="W15" s="126">
        <v>20</v>
      </c>
      <c r="X15" s="127">
        <v>10</v>
      </c>
      <c r="Y15" s="128">
        <f>15+5+15</f>
        <v>35</v>
      </c>
      <c r="Z15" s="129">
        <v>50</v>
      </c>
      <c r="AA15" s="126">
        <v>0</v>
      </c>
      <c r="AB15" s="126">
        <v>0</v>
      </c>
      <c r="AC15" s="120">
        <v>30</v>
      </c>
      <c r="AD15" s="130">
        <f t="shared" si="2"/>
        <v>547</v>
      </c>
      <c r="AE15" s="136">
        <v>10</v>
      </c>
      <c r="AF15" s="12"/>
      <c r="AG15" s="12"/>
      <c r="AH15" s="12"/>
      <c r="AI15" s="5"/>
    </row>
    <row r="16" spans="1:35" s="3" customFormat="1" ht="15" customHeight="1">
      <c r="A16" s="134">
        <v>11</v>
      </c>
      <c r="B16" s="137" t="s">
        <v>94</v>
      </c>
      <c r="C16" s="119">
        <v>10</v>
      </c>
      <c r="D16" s="120">
        <v>10</v>
      </c>
      <c r="E16" s="121">
        <v>287</v>
      </c>
      <c r="F16" s="122">
        <f>IF(E16=0,0,IF(E16&lt;100,5,IF(E16&lt;200,10,IF(E16&lt;300,15,IF(E16&lt;400,20,IF(E16&lt;500,25,30))))))</f>
        <v>15</v>
      </c>
      <c r="G16" s="123">
        <v>21</v>
      </c>
      <c r="H16" s="124">
        <v>5</v>
      </c>
      <c r="I16" s="121">
        <v>5</v>
      </c>
      <c r="J16" s="121">
        <v>50</v>
      </c>
      <c r="K16" s="121">
        <v>19</v>
      </c>
      <c r="L16" s="121">
        <v>5</v>
      </c>
      <c r="M16" s="121">
        <f>12+2</f>
        <v>14</v>
      </c>
      <c r="N16" s="124">
        <f>M16*3</f>
        <v>42</v>
      </c>
      <c r="O16" s="125">
        <v>30</v>
      </c>
      <c r="P16" s="119">
        <v>39</v>
      </c>
      <c r="Q16" s="120">
        <v>50</v>
      </c>
      <c r="R16" s="119">
        <v>100</v>
      </c>
      <c r="S16" s="120">
        <v>100</v>
      </c>
      <c r="T16" s="175">
        <v>88</v>
      </c>
      <c r="U16" s="176"/>
      <c r="V16" s="177"/>
      <c r="W16" s="126">
        <v>30</v>
      </c>
      <c r="X16" s="127">
        <v>10</v>
      </c>
      <c r="Y16" s="128">
        <f>15+15+3</f>
        <v>33</v>
      </c>
      <c r="Z16" s="129">
        <v>50</v>
      </c>
      <c r="AA16" s="126">
        <v>40</v>
      </c>
      <c r="AB16" s="126">
        <v>20</v>
      </c>
      <c r="AC16" s="120">
        <v>0</v>
      </c>
      <c r="AD16" s="130">
        <f>C16+D16+F16+H16+J16+L16+N16+O16+P16+Q16+S16+U16+W16+X16+Z16+AA16+AB16+AC16+Y16</f>
        <v>539</v>
      </c>
      <c r="AE16" s="136">
        <v>11</v>
      </c>
      <c r="AF16" s="12"/>
      <c r="AG16" s="12"/>
      <c r="AH16" s="12"/>
      <c r="AI16" s="5"/>
    </row>
    <row r="17" spans="1:34" s="5" customFormat="1" ht="15" customHeight="1">
      <c r="A17" s="162">
        <v>12</v>
      </c>
      <c r="B17" s="102" t="s">
        <v>50</v>
      </c>
      <c r="C17" s="103">
        <v>10</v>
      </c>
      <c r="D17" s="104">
        <v>10</v>
      </c>
      <c r="E17" s="105">
        <v>298</v>
      </c>
      <c r="F17" s="106">
        <f t="shared" si="0"/>
        <v>15</v>
      </c>
      <c r="G17" s="107">
        <v>15</v>
      </c>
      <c r="H17" s="108">
        <v>5</v>
      </c>
      <c r="I17" s="105">
        <v>4</v>
      </c>
      <c r="J17" s="105">
        <v>40</v>
      </c>
      <c r="K17" s="105">
        <v>16</v>
      </c>
      <c r="L17" s="105">
        <v>5</v>
      </c>
      <c r="M17" s="105">
        <f>18+5</f>
        <v>23</v>
      </c>
      <c r="N17" s="108">
        <f t="shared" si="1"/>
        <v>69</v>
      </c>
      <c r="O17" s="109">
        <v>30</v>
      </c>
      <c r="P17" s="103">
        <v>38</v>
      </c>
      <c r="Q17" s="104">
        <v>0</v>
      </c>
      <c r="R17" s="103">
        <v>100</v>
      </c>
      <c r="S17" s="104">
        <v>100</v>
      </c>
      <c r="T17" s="172">
        <v>25</v>
      </c>
      <c r="U17" s="173"/>
      <c r="V17" s="174"/>
      <c r="W17" s="110">
        <v>10</v>
      </c>
      <c r="X17" s="111">
        <v>30</v>
      </c>
      <c r="Y17" s="112">
        <v>15</v>
      </c>
      <c r="Z17" s="113">
        <v>50</v>
      </c>
      <c r="AA17" s="110">
        <v>40</v>
      </c>
      <c r="AB17" s="110">
        <v>20</v>
      </c>
      <c r="AC17" s="104">
        <v>30</v>
      </c>
      <c r="AD17" s="114">
        <f t="shared" si="2"/>
        <v>517</v>
      </c>
      <c r="AE17" s="115">
        <v>12</v>
      </c>
      <c r="AF17" s="12"/>
      <c r="AG17" s="12"/>
      <c r="AH17" s="12"/>
    </row>
    <row r="18" spans="1:34" s="98" customFormat="1" ht="15" customHeight="1">
      <c r="A18" s="161">
        <v>13</v>
      </c>
      <c r="B18" s="100" t="s">
        <v>89</v>
      </c>
      <c r="C18" s="85">
        <v>10</v>
      </c>
      <c r="D18" s="86">
        <v>10</v>
      </c>
      <c r="E18" s="87">
        <v>779</v>
      </c>
      <c r="F18" s="88">
        <f t="shared" si="0"/>
        <v>30</v>
      </c>
      <c r="G18" s="89">
        <v>27</v>
      </c>
      <c r="H18" s="90">
        <v>5</v>
      </c>
      <c r="I18" s="87">
        <v>5</v>
      </c>
      <c r="J18" s="87">
        <v>50</v>
      </c>
      <c r="K18" s="87">
        <v>15</v>
      </c>
      <c r="L18" s="87">
        <v>5</v>
      </c>
      <c r="M18" s="87">
        <f>12+6</f>
        <v>18</v>
      </c>
      <c r="N18" s="90">
        <f t="shared" si="1"/>
        <v>54</v>
      </c>
      <c r="O18" s="91">
        <v>30</v>
      </c>
      <c r="P18" s="85">
        <v>37</v>
      </c>
      <c r="Q18" s="86">
        <v>0</v>
      </c>
      <c r="R18" s="85">
        <v>100</v>
      </c>
      <c r="S18" s="86">
        <v>100</v>
      </c>
      <c r="T18" s="169">
        <v>37</v>
      </c>
      <c r="U18" s="170"/>
      <c r="V18" s="171"/>
      <c r="W18" s="93">
        <v>10</v>
      </c>
      <c r="X18" s="94">
        <v>20</v>
      </c>
      <c r="Y18" s="64">
        <v>15</v>
      </c>
      <c r="Z18" s="95">
        <v>50</v>
      </c>
      <c r="AA18" s="93">
        <v>40</v>
      </c>
      <c r="AB18" s="93">
        <v>20</v>
      </c>
      <c r="AC18" s="86">
        <v>30</v>
      </c>
      <c r="AD18" s="96">
        <f t="shared" si="2"/>
        <v>516</v>
      </c>
      <c r="AE18" s="61">
        <v>13</v>
      </c>
      <c r="AF18" s="97"/>
      <c r="AG18" s="97"/>
      <c r="AH18" s="97"/>
    </row>
    <row r="19" spans="1:34" s="5" customFormat="1" ht="15" customHeight="1">
      <c r="A19" s="161">
        <v>14</v>
      </c>
      <c r="B19" s="27" t="s">
        <v>51</v>
      </c>
      <c r="C19" s="20">
        <v>10</v>
      </c>
      <c r="D19" s="28">
        <v>10</v>
      </c>
      <c r="E19" s="21">
        <v>653</v>
      </c>
      <c r="F19" s="22">
        <f t="shared" si="0"/>
        <v>30</v>
      </c>
      <c r="G19" s="63">
        <v>103</v>
      </c>
      <c r="H19" s="23">
        <v>20</v>
      </c>
      <c r="I19" s="21">
        <v>7</v>
      </c>
      <c r="J19" s="21">
        <v>70</v>
      </c>
      <c r="K19" s="21">
        <v>38</v>
      </c>
      <c r="L19" s="21">
        <v>10</v>
      </c>
      <c r="M19" s="21">
        <f>16+4</f>
        <v>20</v>
      </c>
      <c r="N19" s="23">
        <f t="shared" si="1"/>
        <v>60</v>
      </c>
      <c r="O19" s="24">
        <v>30</v>
      </c>
      <c r="P19" s="20">
        <v>13</v>
      </c>
      <c r="Q19" s="28">
        <v>0</v>
      </c>
      <c r="R19" s="20">
        <v>100</v>
      </c>
      <c r="S19" s="28">
        <v>100</v>
      </c>
      <c r="T19" s="163">
        <v>33</v>
      </c>
      <c r="U19" s="164"/>
      <c r="V19" s="165"/>
      <c r="W19" s="29">
        <v>10</v>
      </c>
      <c r="X19" s="25">
        <v>30</v>
      </c>
      <c r="Y19" s="64">
        <v>15</v>
      </c>
      <c r="Z19" s="26">
        <v>50</v>
      </c>
      <c r="AA19" s="29">
        <v>45</v>
      </c>
      <c r="AB19" s="29">
        <v>0</v>
      </c>
      <c r="AC19" s="28">
        <v>0</v>
      </c>
      <c r="AD19" s="60">
        <f t="shared" si="2"/>
        <v>503</v>
      </c>
      <c r="AE19" s="62">
        <v>14</v>
      </c>
      <c r="AF19" s="18"/>
      <c r="AG19" s="18"/>
      <c r="AH19" s="18"/>
    </row>
    <row r="20" spans="1:34" s="5" customFormat="1" ht="15" customHeight="1">
      <c r="A20" s="162">
        <v>15</v>
      </c>
      <c r="B20" s="32" t="s">
        <v>59</v>
      </c>
      <c r="C20" s="20">
        <v>10</v>
      </c>
      <c r="D20" s="28">
        <v>10</v>
      </c>
      <c r="E20" s="21">
        <v>289</v>
      </c>
      <c r="F20" s="22">
        <f t="shared" si="0"/>
        <v>15</v>
      </c>
      <c r="G20" s="63">
        <v>3</v>
      </c>
      <c r="H20" s="23">
        <v>5</v>
      </c>
      <c r="I20" s="21">
        <v>10</v>
      </c>
      <c r="J20" s="21">
        <v>100</v>
      </c>
      <c r="K20" s="21">
        <v>32</v>
      </c>
      <c r="L20" s="21">
        <v>10</v>
      </c>
      <c r="M20" s="21">
        <f>13+1</f>
        <v>14</v>
      </c>
      <c r="N20" s="23">
        <f t="shared" si="1"/>
        <v>42</v>
      </c>
      <c r="O20" s="24">
        <v>30</v>
      </c>
      <c r="P20" s="20">
        <v>12</v>
      </c>
      <c r="Q20" s="28">
        <v>0</v>
      </c>
      <c r="R20" s="20">
        <v>100</v>
      </c>
      <c r="S20" s="28">
        <v>100</v>
      </c>
      <c r="T20" s="163">
        <v>20</v>
      </c>
      <c r="U20" s="164"/>
      <c r="V20" s="165"/>
      <c r="W20" s="29">
        <v>5</v>
      </c>
      <c r="X20" s="25">
        <v>30</v>
      </c>
      <c r="Y20" s="64">
        <v>30</v>
      </c>
      <c r="Z20" s="26">
        <v>50</v>
      </c>
      <c r="AA20" s="29">
        <v>40</v>
      </c>
      <c r="AB20" s="29">
        <v>0</v>
      </c>
      <c r="AC20" s="28">
        <v>0</v>
      </c>
      <c r="AD20" s="60">
        <f t="shared" si="2"/>
        <v>489</v>
      </c>
      <c r="AE20" s="62">
        <v>15</v>
      </c>
      <c r="AF20" s="12"/>
      <c r="AG20" s="12"/>
      <c r="AH20" s="12"/>
    </row>
    <row r="21" spans="1:34" s="5" customFormat="1" ht="15" customHeight="1">
      <c r="A21" s="161">
        <v>16</v>
      </c>
      <c r="B21" s="33" t="s">
        <v>67</v>
      </c>
      <c r="C21" s="20">
        <v>10</v>
      </c>
      <c r="D21" s="28">
        <v>10</v>
      </c>
      <c r="E21" s="21">
        <v>184</v>
      </c>
      <c r="F21" s="22">
        <f>IF(E21=0,0,IF(E21&lt;100,5,IF(E21&lt;200,10,IF(E21&lt;300,15,IF(E21&lt;400,20,IF(E21&lt;500,25,30))))))</f>
        <v>10</v>
      </c>
      <c r="G21" s="63">
        <v>5</v>
      </c>
      <c r="H21" s="23">
        <v>5</v>
      </c>
      <c r="I21" s="21">
        <v>7</v>
      </c>
      <c r="J21" s="21">
        <v>70</v>
      </c>
      <c r="K21" s="21">
        <v>27</v>
      </c>
      <c r="L21" s="21">
        <v>10</v>
      </c>
      <c r="M21" s="21">
        <f>11</f>
        <v>11</v>
      </c>
      <c r="N21" s="23">
        <f>M21*3</f>
        <v>33</v>
      </c>
      <c r="O21" s="24">
        <v>30</v>
      </c>
      <c r="P21" s="20">
        <v>16</v>
      </c>
      <c r="Q21" s="28">
        <v>0</v>
      </c>
      <c r="R21" s="20">
        <v>100</v>
      </c>
      <c r="S21" s="28">
        <v>100</v>
      </c>
      <c r="T21" s="163">
        <v>82</v>
      </c>
      <c r="U21" s="164"/>
      <c r="V21" s="165"/>
      <c r="W21" s="29">
        <v>30</v>
      </c>
      <c r="X21" s="25">
        <v>30</v>
      </c>
      <c r="Y21" s="64">
        <v>15</v>
      </c>
      <c r="Z21" s="26">
        <v>50</v>
      </c>
      <c r="AA21" s="29">
        <v>40</v>
      </c>
      <c r="AB21" s="29">
        <v>0</v>
      </c>
      <c r="AC21" s="28">
        <v>30</v>
      </c>
      <c r="AD21" s="60">
        <f>C21+D21+F21+H21+J21+L21+N21+O21+P21+Q21+S21+U21+W21+X21+Z21+AA21+AB21+AC21+Y21</f>
        <v>489</v>
      </c>
      <c r="AE21" s="62">
        <v>16</v>
      </c>
      <c r="AF21" s="12"/>
      <c r="AG21" s="12"/>
      <c r="AH21" s="12"/>
    </row>
    <row r="22" spans="1:34" s="5" customFormat="1" ht="15" customHeight="1">
      <c r="A22" s="162">
        <v>17</v>
      </c>
      <c r="B22" s="27" t="s">
        <v>73</v>
      </c>
      <c r="C22" s="20">
        <v>10</v>
      </c>
      <c r="D22" s="28">
        <v>10</v>
      </c>
      <c r="E22" s="21">
        <v>530</v>
      </c>
      <c r="F22" s="22">
        <f t="shared" si="0"/>
        <v>30</v>
      </c>
      <c r="G22" s="63">
        <v>3</v>
      </c>
      <c r="H22" s="23">
        <v>5</v>
      </c>
      <c r="I22" s="21">
        <v>4</v>
      </c>
      <c r="J22" s="21">
        <v>40</v>
      </c>
      <c r="K22" s="21">
        <v>13</v>
      </c>
      <c r="L22" s="21">
        <v>5</v>
      </c>
      <c r="M22" s="21">
        <f>19+2</f>
        <v>21</v>
      </c>
      <c r="N22" s="23">
        <f t="shared" si="1"/>
        <v>63</v>
      </c>
      <c r="O22" s="24">
        <v>30</v>
      </c>
      <c r="P22" s="20">
        <v>23</v>
      </c>
      <c r="Q22" s="28">
        <v>0</v>
      </c>
      <c r="R22" s="20">
        <v>100</v>
      </c>
      <c r="S22" s="28">
        <v>100</v>
      </c>
      <c r="T22" s="163">
        <v>86</v>
      </c>
      <c r="U22" s="164"/>
      <c r="V22" s="165"/>
      <c r="W22" s="29">
        <v>30</v>
      </c>
      <c r="X22" s="25">
        <v>20</v>
      </c>
      <c r="Y22" s="64">
        <v>0</v>
      </c>
      <c r="Z22" s="26">
        <v>50</v>
      </c>
      <c r="AA22" s="29">
        <v>40</v>
      </c>
      <c r="AB22" s="29">
        <v>0</v>
      </c>
      <c r="AC22" s="28">
        <v>30</v>
      </c>
      <c r="AD22" s="60">
        <f t="shared" si="2"/>
        <v>486</v>
      </c>
      <c r="AE22" s="138">
        <v>17</v>
      </c>
      <c r="AF22" s="12"/>
      <c r="AG22" s="12"/>
      <c r="AH22" s="12"/>
    </row>
    <row r="23" spans="1:34" s="5" customFormat="1" ht="15" customHeight="1">
      <c r="A23" s="161">
        <v>18</v>
      </c>
      <c r="B23" s="32" t="s">
        <v>44</v>
      </c>
      <c r="C23" s="20">
        <v>10</v>
      </c>
      <c r="D23" s="28">
        <v>10</v>
      </c>
      <c r="E23" s="21">
        <v>258</v>
      </c>
      <c r="F23" s="22">
        <f>IF(E23=0,0,IF(E23&lt;100,5,IF(E23&lt;200,10,IF(E23&lt;300,15,IF(E23&lt;400,20,IF(E23&lt;500,25,30))))))</f>
        <v>15</v>
      </c>
      <c r="G23" s="63">
        <v>5</v>
      </c>
      <c r="H23" s="23">
        <v>5</v>
      </c>
      <c r="I23" s="21">
        <v>2</v>
      </c>
      <c r="J23" s="21">
        <v>20</v>
      </c>
      <c r="K23" s="21">
        <v>5</v>
      </c>
      <c r="L23" s="21">
        <v>3</v>
      </c>
      <c r="M23" s="21">
        <f>8+1</f>
        <v>9</v>
      </c>
      <c r="N23" s="23">
        <f>M23*3</f>
        <v>27</v>
      </c>
      <c r="O23" s="24">
        <v>0</v>
      </c>
      <c r="P23" s="20">
        <v>35</v>
      </c>
      <c r="Q23" s="28">
        <v>0</v>
      </c>
      <c r="R23" s="20">
        <v>100</v>
      </c>
      <c r="S23" s="28">
        <v>100</v>
      </c>
      <c r="T23" s="163">
        <v>46</v>
      </c>
      <c r="U23" s="164"/>
      <c r="V23" s="165"/>
      <c r="W23" s="29">
        <v>10</v>
      </c>
      <c r="X23" s="25">
        <v>20</v>
      </c>
      <c r="Y23" s="64">
        <f>15+15+7+15+3+15</f>
        <v>70</v>
      </c>
      <c r="Z23" s="26">
        <v>50</v>
      </c>
      <c r="AA23" s="29">
        <v>40</v>
      </c>
      <c r="AB23" s="29">
        <v>20</v>
      </c>
      <c r="AC23" s="28">
        <v>30</v>
      </c>
      <c r="AD23" s="60">
        <f>C23+D23+F23+H23+J23+L23+N23+O23+P23+Q23+S23+U23+W23+X23+Z23+AA23+AB23+AC23+Y23</f>
        <v>465</v>
      </c>
      <c r="AE23" s="62">
        <v>18</v>
      </c>
      <c r="AF23" s="12"/>
      <c r="AG23" s="12"/>
      <c r="AH23" s="12"/>
    </row>
    <row r="24" spans="1:34" s="5" customFormat="1" ht="15" customHeight="1">
      <c r="A24" s="161">
        <v>19</v>
      </c>
      <c r="B24" s="32" t="s">
        <v>56</v>
      </c>
      <c r="C24" s="20">
        <v>10</v>
      </c>
      <c r="D24" s="28">
        <v>10</v>
      </c>
      <c r="E24" s="21">
        <v>244</v>
      </c>
      <c r="F24" s="22">
        <f t="shared" si="0"/>
        <v>15</v>
      </c>
      <c r="G24" s="63">
        <v>2</v>
      </c>
      <c r="H24" s="23">
        <v>5</v>
      </c>
      <c r="I24" s="21">
        <v>2</v>
      </c>
      <c r="J24" s="21">
        <v>20</v>
      </c>
      <c r="K24" s="21">
        <v>7</v>
      </c>
      <c r="L24" s="21">
        <v>3</v>
      </c>
      <c r="M24" s="21">
        <f>3+1</f>
        <v>4</v>
      </c>
      <c r="N24" s="23">
        <f t="shared" si="1"/>
        <v>12</v>
      </c>
      <c r="O24" s="24">
        <v>0</v>
      </c>
      <c r="P24" s="20">
        <v>13</v>
      </c>
      <c r="Q24" s="28">
        <v>50</v>
      </c>
      <c r="R24" s="20">
        <v>100</v>
      </c>
      <c r="S24" s="28">
        <v>100</v>
      </c>
      <c r="T24" s="163">
        <v>39</v>
      </c>
      <c r="U24" s="164"/>
      <c r="V24" s="165"/>
      <c r="W24" s="29">
        <v>10</v>
      </c>
      <c r="X24" s="25">
        <v>30</v>
      </c>
      <c r="Y24" s="64">
        <f>30+15</f>
        <v>45</v>
      </c>
      <c r="Z24" s="26">
        <v>50</v>
      </c>
      <c r="AA24" s="29">
        <v>50</v>
      </c>
      <c r="AB24" s="29">
        <v>0</v>
      </c>
      <c r="AC24" s="28">
        <v>30</v>
      </c>
      <c r="AD24" s="60">
        <f t="shared" si="2"/>
        <v>453</v>
      </c>
      <c r="AE24" s="62">
        <v>19</v>
      </c>
      <c r="AF24" s="12"/>
      <c r="AG24" s="12"/>
      <c r="AH24" s="12"/>
    </row>
    <row r="25" spans="1:35" s="5" customFormat="1" ht="15" customHeight="1">
      <c r="A25" s="162">
        <v>20</v>
      </c>
      <c r="B25" s="141" t="s">
        <v>39</v>
      </c>
      <c r="C25" s="103">
        <v>10</v>
      </c>
      <c r="D25" s="104">
        <v>10</v>
      </c>
      <c r="E25" s="105">
        <v>724</v>
      </c>
      <c r="F25" s="106">
        <f t="shared" si="0"/>
        <v>30</v>
      </c>
      <c r="G25" s="107">
        <v>6</v>
      </c>
      <c r="H25" s="108">
        <v>5</v>
      </c>
      <c r="I25" s="105">
        <v>5</v>
      </c>
      <c r="J25" s="105">
        <v>50</v>
      </c>
      <c r="K25" s="105">
        <v>28</v>
      </c>
      <c r="L25" s="105">
        <v>10</v>
      </c>
      <c r="M25" s="105">
        <f>2+2</f>
        <v>4</v>
      </c>
      <c r="N25" s="108">
        <f t="shared" si="1"/>
        <v>12</v>
      </c>
      <c r="O25" s="109">
        <v>30</v>
      </c>
      <c r="P25" s="103">
        <v>17</v>
      </c>
      <c r="Q25" s="104">
        <v>0</v>
      </c>
      <c r="R25" s="103">
        <v>100</v>
      </c>
      <c r="S25" s="104">
        <v>100</v>
      </c>
      <c r="T25" s="172">
        <v>100</v>
      </c>
      <c r="U25" s="173"/>
      <c r="V25" s="174"/>
      <c r="W25" s="110">
        <v>30</v>
      </c>
      <c r="X25" s="111">
        <v>10</v>
      </c>
      <c r="Y25" s="112">
        <v>18</v>
      </c>
      <c r="Z25" s="113">
        <v>50</v>
      </c>
      <c r="AA25" s="110">
        <v>40</v>
      </c>
      <c r="AB25" s="110">
        <v>0</v>
      </c>
      <c r="AC25" s="104">
        <v>30</v>
      </c>
      <c r="AD25" s="114">
        <f t="shared" si="2"/>
        <v>452</v>
      </c>
      <c r="AE25" s="116">
        <v>20</v>
      </c>
      <c r="AF25" s="132"/>
      <c r="AG25" s="132"/>
      <c r="AH25" s="132"/>
      <c r="AI25" s="133"/>
    </row>
    <row r="26" spans="1:34" s="5" customFormat="1" ht="15" customHeight="1">
      <c r="A26" s="161">
        <v>21</v>
      </c>
      <c r="B26" s="145" t="s">
        <v>79</v>
      </c>
      <c r="C26" s="20">
        <v>10</v>
      </c>
      <c r="D26" s="20">
        <v>10</v>
      </c>
      <c r="E26" s="21">
        <v>417</v>
      </c>
      <c r="F26" s="22">
        <f t="shared" si="0"/>
        <v>25</v>
      </c>
      <c r="G26" s="146">
        <v>9</v>
      </c>
      <c r="H26" s="23">
        <v>5</v>
      </c>
      <c r="I26" s="21">
        <v>4</v>
      </c>
      <c r="J26" s="21">
        <v>40</v>
      </c>
      <c r="K26" s="21">
        <v>14</v>
      </c>
      <c r="L26" s="21">
        <v>5</v>
      </c>
      <c r="M26" s="21">
        <f>6+4</f>
        <v>10</v>
      </c>
      <c r="N26" s="23">
        <f t="shared" si="1"/>
        <v>30</v>
      </c>
      <c r="O26" s="24">
        <v>30</v>
      </c>
      <c r="P26" s="20">
        <v>21</v>
      </c>
      <c r="Q26" s="20">
        <v>0</v>
      </c>
      <c r="R26" s="37">
        <v>100</v>
      </c>
      <c r="S26" s="37">
        <v>100</v>
      </c>
      <c r="T26" s="163">
        <v>64</v>
      </c>
      <c r="U26" s="164"/>
      <c r="V26" s="165"/>
      <c r="W26" s="147">
        <v>20</v>
      </c>
      <c r="X26" s="25">
        <v>30</v>
      </c>
      <c r="Y26" s="92">
        <v>15</v>
      </c>
      <c r="Z26" s="26">
        <v>50</v>
      </c>
      <c r="AA26" s="147">
        <v>40</v>
      </c>
      <c r="AB26" s="147">
        <v>0</v>
      </c>
      <c r="AC26" s="20">
        <v>0</v>
      </c>
      <c r="AD26" s="60">
        <f>C26+D26+F26+H26+J26+L26+N26+O26+P26+Q26+S26+U26+W26+X26+Z26+AA26+AB26+AC26+Y26</f>
        <v>431</v>
      </c>
      <c r="AE26" s="61">
        <v>21</v>
      </c>
      <c r="AF26" s="12"/>
      <c r="AG26" s="12"/>
      <c r="AH26" s="12"/>
    </row>
    <row r="27" spans="1:34" s="150" customFormat="1" ht="15" customHeight="1">
      <c r="A27" s="161">
        <v>22</v>
      </c>
      <c r="B27" s="31" t="s">
        <v>64</v>
      </c>
      <c r="C27" s="20">
        <v>10</v>
      </c>
      <c r="D27" s="28">
        <v>10</v>
      </c>
      <c r="E27" s="21">
        <v>920</v>
      </c>
      <c r="F27" s="22">
        <f t="shared" si="0"/>
        <v>30</v>
      </c>
      <c r="G27" s="148">
        <v>39</v>
      </c>
      <c r="H27" s="23">
        <v>10</v>
      </c>
      <c r="I27" s="21">
        <v>6</v>
      </c>
      <c r="J27" s="21">
        <v>60</v>
      </c>
      <c r="K27" s="21">
        <v>21</v>
      </c>
      <c r="L27" s="21">
        <v>10</v>
      </c>
      <c r="M27" s="21">
        <f>1+4</f>
        <v>5</v>
      </c>
      <c r="N27" s="23">
        <f t="shared" si="1"/>
        <v>15</v>
      </c>
      <c r="O27" s="24">
        <v>30</v>
      </c>
      <c r="P27" s="20">
        <v>6</v>
      </c>
      <c r="Q27" s="28">
        <v>0</v>
      </c>
      <c r="R27" s="20">
        <v>100</v>
      </c>
      <c r="S27" s="28">
        <v>100</v>
      </c>
      <c r="T27" s="163">
        <v>28</v>
      </c>
      <c r="U27" s="164"/>
      <c r="V27" s="165"/>
      <c r="W27" s="29">
        <v>10</v>
      </c>
      <c r="X27" s="25">
        <v>20</v>
      </c>
      <c r="Y27" s="64">
        <v>0</v>
      </c>
      <c r="Z27" s="26">
        <v>50</v>
      </c>
      <c r="AA27" s="29">
        <v>40</v>
      </c>
      <c r="AB27" s="29">
        <v>0</v>
      </c>
      <c r="AC27" s="28">
        <v>30</v>
      </c>
      <c r="AD27" s="60">
        <f t="shared" si="2"/>
        <v>431</v>
      </c>
      <c r="AE27" s="62">
        <v>22</v>
      </c>
      <c r="AF27" s="149"/>
      <c r="AG27" s="149"/>
      <c r="AH27" s="149"/>
    </row>
    <row r="28" spans="1:34" s="5" customFormat="1" ht="15" customHeight="1">
      <c r="A28" s="162">
        <v>23</v>
      </c>
      <c r="B28" s="27" t="s">
        <v>57</v>
      </c>
      <c r="C28" s="20">
        <v>10</v>
      </c>
      <c r="D28" s="28">
        <v>10</v>
      </c>
      <c r="E28" s="67">
        <v>371</v>
      </c>
      <c r="F28" s="26">
        <f t="shared" si="0"/>
        <v>20</v>
      </c>
      <c r="G28" s="63">
        <v>36</v>
      </c>
      <c r="H28" s="23">
        <v>10</v>
      </c>
      <c r="I28" s="21">
        <v>7</v>
      </c>
      <c r="J28" s="21">
        <v>70</v>
      </c>
      <c r="K28" s="21">
        <v>19</v>
      </c>
      <c r="L28" s="21">
        <v>5</v>
      </c>
      <c r="M28" s="21">
        <f>5</f>
        <v>5</v>
      </c>
      <c r="N28" s="23">
        <f t="shared" si="1"/>
        <v>15</v>
      </c>
      <c r="O28" s="24">
        <v>30</v>
      </c>
      <c r="P28" s="20">
        <v>10</v>
      </c>
      <c r="Q28" s="28">
        <v>0</v>
      </c>
      <c r="R28" s="20">
        <v>100</v>
      </c>
      <c r="S28" s="28">
        <v>100</v>
      </c>
      <c r="T28" s="163">
        <v>30</v>
      </c>
      <c r="U28" s="164"/>
      <c r="V28" s="165"/>
      <c r="W28" s="29">
        <v>10</v>
      </c>
      <c r="X28" s="25">
        <v>0</v>
      </c>
      <c r="Y28" s="64">
        <v>15</v>
      </c>
      <c r="Z28" s="26">
        <v>50</v>
      </c>
      <c r="AA28" s="29">
        <v>40</v>
      </c>
      <c r="AB28" s="29">
        <v>0</v>
      </c>
      <c r="AC28" s="28">
        <v>30</v>
      </c>
      <c r="AD28" s="60">
        <f t="shared" si="2"/>
        <v>425</v>
      </c>
      <c r="AE28" s="62">
        <v>23</v>
      </c>
      <c r="AF28" s="12"/>
      <c r="AG28" s="12"/>
      <c r="AH28" s="12"/>
    </row>
    <row r="29" spans="1:35" s="98" customFormat="1" ht="15" customHeight="1">
      <c r="A29" s="161">
        <v>24</v>
      </c>
      <c r="B29" s="31" t="s">
        <v>96</v>
      </c>
      <c r="C29" s="20">
        <v>10</v>
      </c>
      <c r="D29" s="28">
        <v>10</v>
      </c>
      <c r="E29" s="21">
        <v>459</v>
      </c>
      <c r="F29" s="22">
        <f>IF(E29=0,0,IF(E29&lt;100,5,IF(E29&lt;200,10,IF(E29&lt;300,15,IF(E29&lt;400,20,IF(E29&lt;500,25,30))))))</f>
        <v>25</v>
      </c>
      <c r="G29" s="63">
        <v>9</v>
      </c>
      <c r="H29" s="23">
        <v>5</v>
      </c>
      <c r="I29" s="21">
        <v>3</v>
      </c>
      <c r="J29" s="21">
        <v>30</v>
      </c>
      <c r="K29" s="21">
        <v>11</v>
      </c>
      <c r="L29" s="21">
        <v>5</v>
      </c>
      <c r="M29" s="21">
        <f>7+4</f>
        <v>11</v>
      </c>
      <c r="N29" s="23">
        <f>M29*3</f>
        <v>33</v>
      </c>
      <c r="O29" s="24">
        <v>30</v>
      </c>
      <c r="P29" s="20">
        <v>16</v>
      </c>
      <c r="Q29" s="28">
        <v>0</v>
      </c>
      <c r="R29" s="20">
        <v>100</v>
      </c>
      <c r="S29" s="28">
        <v>100</v>
      </c>
      <c r="T29" s="163">
        <v>100</v>
      </c>
      <c r="U29" s="164"/>
      <c r="V29" s="165"/>
      <c r="W29" s="29">
        <v>30</v>
      </c>
      <c r="X29" s="25">
        <v>10</v>
      </c>
      <c r="Y29" s="64">
        <v>0</v>
      </c>
      <c r="Z29" s="26">
        <v>50</v>
      </c>
      <c r="AA29" s="29">
        <v>40</v>
      </c>
      <c r="AB29" s="29">
        <v>0</v>
      </c>
      <c r="AC29" s="28">
        <v>30</v>
      </c>
      <c r="AD29" s="60">
        <f>C29+D29+F29+H29+J29+L29+N29+O29+P29+Q29+S29+U29+W29+X29+Z29+AA29+AB29+AC29+Y29</f>
        <v>424</v>
      </c>
      <c r="AE29" s="62">
        <v>24</v>
      </c>
      <c r="AF29" s="12"/>
      <c r="AG29" s="12"/>
      <c r="AH29" s="12"/>
      <c r="AI29" s="5"/>
    </row>
    <row r="30" spans="1:35" s="98" customFormat="1" ht="15" customHeight="1">
      <c r="A30" s="162">
        <v>25</v>
      </c>
      <c r="B30" s="32" t="s">
        <v>65</v>
      </c>
      <c r="C30" s="20">
        <v>10</v>
      </c>
      <c r="D30" s="28">
        <v>10</v>
      </c>
      <c r="E30" s="21">
        <v>120</v>
      </c>
      <c r="F30" s="22">
        <f t="shared" si="0"/>
        <v>10</v>
      </c>
      <c r="G30" s="63">
        <v>5</v>
      </c>
      <c r="H30" s="23">
        <v>5</v>
      </c>
      <c r="I30" s="21">
        <v>8</v>
      </c>
      <c r="J30" s="21">
        <v>80</v>
      </c>
      <c r="K30" s="21">
        <v>37</v>
      </c>
      <c r="L30" s="21">
        <v>10</v>
      </c>
      <c r="M30" s="21">
        <f>2+2</f>
        <v>4</v>
      </c>
      <c r="N30" s="23">
        <f t="shared" si="1"/>
        <v>12</v>
      </c>
      <c r="O30" s="24">
        <v>30</v>
      </c>
      <c r="P30" s="20">
        <v>20</v>
      </c>
      <c r="Q30" s="28">
        <v>0</v>
      </c>
      <c r="R30" s="20">
        <v>100</v>
      </c>
      <c r="S30" s="28">
        <v>100</v>
      </c>
      <c r="T30" s="163">
        <v>100</v>
      </c>
      <c r="U30" s="164"/>
      <c r="V30" s="165"/>
      <c r="W30" s="29">
        <v>30</v>
      </c>
      <c r="X30" s="25">
        <v>10</v>
      </c>
      <c r="Y30" s="64">
        <v>0</v>
      </c>
      <c r="Z30" s="26">
        <v>50</v>
      </c>
      <c r="AA30" s="29">
        <v>40</v>
      </c>
      <c r="AB30" s="29">
        <v>0</v>
      </c>
      <c r="AC30" s="28">
        <v>0</v>
      </c>
      <c r="AD30" s="60">
        <f t="shared" si="2"/>
        <v>417</v>
      </c>
      <c r="AE30" s="62">
        <v>25</v>
      </c>
      <c r="AF30" s="12"/>
      <c r="AG30" s="12"/>
      <c r="AH30" s="12"/>
      <c r="AI30" s="5"/>
    </row>
    <row r="31" spans="1:34" s="5" customFormat="1" ht="15" customHeight="1">
      <c r="A31" s="161">
        <v>26</v>
      </c>
      <c r="B31" s="32" t="s">
        <v>72</v>
      </c>
      <c r="C31" s="20">
        <v>10</v>
      </c>
      <c r="D31" s="28">
        <v>10</v>
      </c>
      <c r="E31" s="21">
        <v>289</v>
      </c>
      <c r="F31" s="22">
        <f t="shared" si="0"/>
        <v>15</v>
      </c>
      <c r="G31" s="63">
        <v>2</v>
      </c>
      <c r="H31" s="23">
        <v>5</v>
      </c>
      <c r="I31" s="21">
        <v>7</v>
      </c>
      <c r="J31" s="21">
        <v>70</v>
      </c>
      <c r="K31" s="21">
        <v>26</v>
      </c>
      <c r="L31" s="21">
        <v>10</v>
      </c>
      <c r="M31" s="21">
        <f>3</f>
        <v>3</v>
      </c>
      <c r="N31" s="23">
        <f t="shared" si="1"/>
        <v>9</v>
      </c>
      <c r="O31" s="24">
        <v>30</v>
      </c>
      <c r="P31" s="20">
        <v>21</v>
      </c>
      <c r="Q31" s="28">
        <v>0</v>
      </c>
      <c r="R31" s="20">
        <v>100</v>
      </c>
      <c r="S31" s="28">
        <v>100</v>
      </c>
      <c r="T31" s="163">
        <v>100</v>
      </c>
      <c r="U31" s="164"/>
      <c r="V31" s="165"/>
      <c r="W31" s="29">
        <v>30</v>
      </c>
      <c r="X31" s="25">
        <v>10</v>
      </c>
      <c r="Y31" s="64">
        <f>15</f>
        <v>15</v>
      </c>
      <c r="Z31" s="26">
        <v>50</v>
      </c>
      <c r="AA31" s="29">
        <v>0</v>
      </c>
      <c r="AB31" s="29">
        <v>0</v>
      </c>
      <c r="AC31" s="28">
        <v>30</v>
      </c>
      <c r="AD31" s="60">
        <f t="shared" si="2"/>
        <v>415</v>
      </c>
      <c r="AE31" s="61">
        <v>26</v>
      </c>
      <c r="AF31" s="12"/>
      <c r="AG31" s="12"/>
      <c r="AH31" s="12"/>
    </row>
    <row r="32" spans="1:34" s="5" customFormat="1" ht="15" customHeight="1">
      <c r="A32" s="161">
        <v>27</v>
      </c>
      <c r="B32" s="100" t="s">
        <v>86</v>
      </c>
      <c r="C32" s="85">
        <v>10</v>
      </c>
      <c r="D32" s="86">
        <v>10</v>
      </c>
      <c r="E32" s="87">
        <v>213</v>
      </c>
      <c r="F32" s="88">
        <f>IF(E32=0,0,IF(E32&lt;100,5,IF(E32&lt;200,10,IF(E32&lt;300,15,IF(E32&lt;400,20,IF(E32&lt;500,25,30))))))</f>
        <v>15</v>
      </c>
      <c r="G32" s="89">
        <v>15</v>
      </c>
      <c r="H32" s="90">
        <v>5</v>
      </c>
      <c r="I32" s="87">
        <v>2</v>
      </c>
      <c r="J32" s="87">
        <v>20</v>
      </c>
      <c r="K32" s="87">
        <v>7</v>
      </c>
      <c r="L32" s="87">
        <v>3</v>
      </c>
      <c r="M32" s="87">
        <f>10+3</f>
        <v>13</v>
      </c>
      <c r="N32" s="90">
        <f>M32*3</f>
        <v>39</v>
      </c>
      <c r="O32" s="91">
        <v>30</v>
      </c>
      <c r="P32" s="85">
        <v>29</v>
      </c>
      <c r="Q32" s="86">
        <v>0</v>
      </c>
      <c r="R32" s="85">
        <v>100</v>
      </c>
      <c r="S32" s="86">
        <v>100</v>
      </c>
      <c r="T32" s="169">
        <v>29</v>
      </c>
      <c r="U32" s="170"/>
      <c r="V32" s="171"/>
      <c r="W32" s="93">
        <v>10</v>
      </c>
      <c r="X32" s="94">
        <v>10</v>
      </c>
      <c r="Y32" s="64">
        <f>15+15+7+5</f>
        <v>42</v>
      </c>
      <c r="Z32" s="95">
        <v>0</v>
      </c>
      <c r="AA32" s="93">
        <v>40</v>
      </c>
      <c r="AB32" s="93">
        <v>20</v>
      </c>
      <c r="AC32" s="86">
        <v>30</v>
      </c>
      <c r="AD32" s="96">
        <f>C32+D32+F32+H32+J32+L32+N32+O32+P32+Q32+S32+U32+W32+X32+Z32+AA32+AB32+AC32+Y32</f>
        <v>413</v>
      </c>
      <c r="AE32" s="62">
        <v>27</v>
      </c>
      <c r="AF32" s="12"/>
      <c r="AG32" s="12"/>
      <c r="AH32" s="12"/>
    </row>
    <row r="33" spans="1:34" s="5" customFormat="1" ht="15" customHeight="1">
      <c r="A33" s="162">
        <v>28</v>
      </c>
      <c r="B33" s="32" t="s">
        <v>48</v>
      </c>
      <c r="C33" s="20">
        <v>10</v>
      </c>
      <c r="D33" s="28">
        <v>10</v>
      </c>
      <c r="E33" s="21">
        <v>668</v>
      </c>
      <c r="F33" s="22">
        <f>IF(E33=0,0,IF(E33&lt;100,5,IF(E33&lt;200,10,IF(E33&lt;300,15,IF(E33&lt;400,20,IF(E33&lt;500,25,30))))))</f>
        <v>30</v>
      </c>
      <c r="G33" s="63">
        <v>1</v>
      </c>
      <c r="H33" s="23">
        <v>5</v>
      </c>
      <c r="I33" s="21">
        <v>7</v>
      </c>
      <c r="J33" s="21">
        <v>70</v>
      </c>
      <c r="K33" s="21">
        <v>23</v>
      </c>
      <c r="L33" s="21">
        <v>10</v>
      </c>
      <c r="M33" s="21">
        <f>3</f>
        <v>3</v>
      </c>
      <c r="N33" s="23">
        <f>M33*3</f>
        <v>9</v>
      </c>
      <c r="O33" s="24">
        <v>30</v>
      </c>
      <c r="P33" s="20">
        <v>14</v>
      </c>
      <c r="Q33" s="28">
        <v>0</v>
      </c>
      <c r="R33" s="20">
        <v>100</v>
      </c>
      <c r="S33" s="28">
        <v>100</v>
      </c>
      <c r="T33" s="163">
        <v>63</v>
      </c>
      <c r="U33" s="164"/>
      <c r="V33" s="165"/>
      <c r="W33" s="29">
        <v>20</v>
      </c>
      <c r="X33" s="25">
        <v>0</v>
      </c>
      <c r="Y33" s="64">
        <v>15</v>
      </c>
      <c r="Z33" s="26">
        <v>50</v>
      </c>
      <c r="AA33" s="29">
        <v>40</v>
      </c>
      <c r="AB33" s="29">
        <v>0</v>
      </c>
      <c r="AC33" s="28">
        <v>0</v>
      </c>
      <c r="AD33" s="60">
        <f>C33+D33+F33+H33+J33+L33+N33+O33+P33+Q33+S33+U33+W33+X33+Z33+AA33+AB33+AC33+Y33</f>
        <v>413</v>
      </c>
      <c r="AE33" s="61">
        <v>28</v>
      </c>
      <c r="AF33" s="12"/>
      <c r="AG33" s="12"/>
      <c r="AH33" s="12"/>
    </row>
    <row r="34" spans="1:34" s="5" customFormat="1" ht="15" customHeight="1">
      <c r="A34" s="161">
        <v>29</v>
      </c>
      <c r="B34" s="32" t="s">
        <v>55</v>
      </c>
      <c r="C34" s="20">
        <v>10</v>
      </c>
      <c r="D34" s="28">
        <v>0</v>
      </c>
      <c r="E34" s="21">
        <v>138</v>
      </c>
      <c r="F34" s="22">
        <f>IF(E34=0,0,IF(E34&lt;100,5,IF(E34&lt;200,10,IF(E34&lt;300,15,IF(E34&lt;400,20,IF(E34&lt;500,25,30))))))</f>
        <v>10</v>
      </c>
      <c r="G34" s="63">
        <v>8</v>
      </c>
      <c r="H34" s="23">
        <v>5</v>
      </c>
      <c r="I34" s="21">
        <v>9</v>
      </c>
      <c r="J34" s="21">
        <v>90</v>
      </c>
      <c r="K34" s="21">
        <v>32</v>
      </c>
      <c r="L34" s="21">
        <v>10</v>
      </c>
      <c r="M34" s="21">
        <f>7+2</f>
        <v>9</v>
      </c>
      <c r="N34" s="23">
        <f>M34*3</f>
        <v>27</v>
      </c>
      <c r="O34" s="24">
        <v>30</v>
      </c>
      <c r="P34" s="20">
        <v>22</v>
      </c>
      <c r="Q34" s="28">
        <v>0</v>
      </c>
      <c r="R34" s="20">
        <v>100</v>
      </c>
      <c r="S34" s="28">
        <v>100</v>
      </c>
      <c r="T34" s="163">
        <v>94</v>
      </c>
      <c r="U34" s="164"/>
      <c r="V34" s="165"/>
      <c r="W34" s="29">
        <v>30</v>
      </c>
      <c r="X34" s="25">
        <v>30</v>
      </c>
      <c r="Y34" s="64">
        <v>15</v>
      </c>
      <c r="Z34" s="26">
        <v>0</v>
      </c>
      <c r="AA34" s="29">
        <v>0</v>
      </c>
      <c r="AB34" s="29">
        <v>0</v>
      </c>
      <c r="AC34" s="28">
        <v>30</v>
      </c>
      <c r="AD34" s="60">
        <f>C34+D34+F34+H34+J34+L34+N34+O34+P34+Q34+S34+U34+W34+X34+Z34+AA34+AB34+AC34+Y34</f>
        <v>409</v>
      </c>
      <c r="AE34" s="61">
        <v>29</v>
      </c>
      <c r="AF34" s="12"/>
      <c r="AG34" s="12"/>
      <c r="AH34" s="12"/>
    </row>
    <row r="35" spans="1:35" s="5" customFormat="1" ht="15" customHeight="1">
      <c r="A35" s="161">
        <v>30</v>
      </c>
      <c r="B35" s="99" t="s">
        <v>74</v>
      </c>
      <c r="C35" s="85">
        <v>10</v>
      </c>
      <c r="D35" s="86">
        <v>10</v>
      </c>
      <c r="E35" s="87">
        <v>431</v>
      </c>
      <c r="F35" s="88">
        <f>IF(E35=0,0,IF(E35&lt;100,5,IF(E35&lt;200,10,IF(E35&lt;300,15,IF(E35&lt;400,20,IF(E35&lt;500,25,30))))))</f>
        <v>25</v>
      </c>
      <c r="G35" s="89">
        <v>13</v>
      </c>
      <c r="H35" s="90">
        <v>5</v>
      </c>
      <c r="I35" s="87">
        <v>2</v>
      </c>
      <c r="J35" s="87">
        <v>20</v>
      </c>
      <c r="K35" s="87">
        <v>7</v>
      </c>
      <c r="L35" s="87">
        <v>3</v>
      </c>
      <c r="M35" s="87">
        <f>15+4</f>
        <v>19</v>
      </c>
      <c r="N35" s="90">
        <f>M35*3</f>
        <v>57</v>
      </c>
      <c r="O35" s="91">
        <v>30</v>
      </c>
      <c r="P35" s="85">
        <v>15</v>
      </c>
      <c r="Q35" s="86">
        <v>0</v>
      </c>
      <c r="R35" s="85">
        <v>100</v>
      </c>
      <c r="S35" s="86">
        <v>100</v>
      </c>
      <c r="T35" s="169">
        <v>62</v>
      </c>
      <c r="U35" s="170"/>
      <c r="V35" s="171"/>
      <c r="W35" s="93">
        <v>20</v>
      </c>
      <c r="X35" s="94">
        <v>20</v>
      </c>
      <c r="Y35" s="64">
        <v>0</v>
      </c>
      <c r="Z35" s="95">
        <v>50</v>
      </c>
      <c r="AA35" s="93">
        <v>40</v>
      </c>
      <c r="AB35" s="93">
        <v>0</v>
      </c>
      <c r="AC35" s="86">
        <v>0</v>
      </c>
      <c r="AD35" s="96">
        <f>C35+D35+F35+H35+J35+L35+N35+O35+P35+Q35+S35+U35+W35+X35+Z35+AA35+AB35+AC35+Y35</f>
        <v>405</v>
      </c>
      <c r="AE35" s="62">
        <v>30</v>
      </c>
      <c r="AF35" s="132"/>
      <c r="AG35" s="132"/>
      <c r="AH35" s="132"/>
      <c r="AI35" s="133"/>
    </row>
    <row r="36" spans="1:34" s="5" customFormat="1" ht="15" customHeight="1">
      <c r="A36" s="162">
        <v>31</v>
      </c>
      <c r="B36" s="99" t="s">
        <v>47</v>
      </c>
      <c r="C36" s="85">
        <v>10</v>
      </c>
      <c r="D36" s="86">
        <v>10</v>
      </c>
      <c r="E36" s="87">
        <v>558</v>
      </c>
      <c r="F36" s="88">
        <f>IF(E36=0,0,IF(E36&lt;100,5,IF(E36&lt;200,10,IF(E36&lt;300,15,IF(E36&lt;400,20,IF(E36&lt;500,25,30))))))</f>
        <v>30</v>
      </c>
      <c r="G36" s="89">
        <v>7</v>
      </c>
      <c r="H36" s="90">
        <v>5</v>
      </c>
      <c r="I36" s="87">
        <v>5</v>
      </c>
      <c r="J36" s="87">
        <v>50</v>
      </c>
      <c r="K36" s="87">
        <v>14</v>
      </c>
      <c r="L36" s="87">
        <v>5</v>
      </c>
      <c r="M36" s="87">
        <f>20+2</f>
        <v>22</v>
      </c>
      <c r="N36" s="90">
        <f>M36*3</f>
        <v>66</v>
      </c>
      <c r="O36" s="91">
        <v>30</v>
      </c>
      <c r="P36" s="85">
        <v>24</v>
      </c>
      <c r="Q36" s="86">
        <v>0</v>
      </c>
      <c r="R36" s="85">
        <v>100</v>
      </c>
      <c r="S36" s="86">
        <v>100</v>
      </c>
      <c r="T36" s="169">
        <v>46</v>
      </c>
      <c r="U36" s="170"/>
      <c r="V36" s="171"/>
      <c r="W36" s="93">
        <v>10</v>
      </c>
      <c r="X36" s="94">
        <v>30</v>
      </c>
      <c r="Y36" s="64">
        <v>30</v>
      </c>
      <c r="Z36" s="95">
        <v>0</v>
      </c>
      <c r="AA36" s="93">
        <v>0</v>
      </c>
      <c r="AB36" s="93">
        <v>0</v>
      </c>
      <c r="AC36" s="86">
        <v>0</v>
      </c>
      <c r="AD36" s="96">
        <f>C36+D36+F36+H36+J36+L36+N36+O36+P36+Q36+S36+U36+W36+X36+Z36+AA36+AB36+AC36+Y36</f>
        <v>400</v>
      </c>
      <c r="AE36" s="62">
        <v>31</v>
      </c>
      <c r="AF36" s="12"/>
      <c r="AG36" s="12"/>
      <c r="AH36" s="12"/>
    </row>
    <row r="37" spans="1:34" s="5" customFormat="1" ht="15" customHeight="1">
      <c r="A37" s="161">
        <v>32</v>
      </c>
      <c r="B37" s="32" t="s">
        <v>85</v>
      </c>
      <c r="C37" s="20">
        <v>10</v>
      </c>
      <c r="D37" s="28">
        <v>10</v>
      </c>
      <c r="E37" s="21">
        <v>260</v>
      </c>
      <c r="F37" s="22">
        <f t="shared" si="0"/>
        <v>15</v>
      </c>
      <c r="G37" s="63">
        <v>8</v>
      </c>
      <c r="H37" s="23">
        <v>5</v>
      </c>
      <c r="I37" s="21">
        <v>6</v>
      </c>
      <c r="J37" s="21">
        <v>60</v>
      </c>
      <c r="K37" s="21">
        <v>17</v>
      </c>
      <c r="L37" s="21">
        <v>5</v>
      </c>
      <c r="M37" s="21">
        <f>5+3</f>
        <v>8</v>
      </c>
      <c r="N37" s="23">
        <f t="shared" si="1"/>
        <v>24</v>
      </c>
      <c r="O37" s="24">
        <v>30</v>
      </c>
      <c r="P37" s="20">
        <v>9</v>
      </c>
      <c r="Q37" s="28">
        <v>0</v>
      </c>
      <c r="R37" s="20">
        <v>100</v>
      </c>
      <c r="S37" s="28">
        <v>100</v>
      </c>
      <c r="T37" s="163">
        <v>84</v>
      </c>
      <c r="U37" s="164"/>
      <c r="V37" s="165"/>
      <c r="W37" s="29">
        <v>30</v>
      </c>
      <c r="X37" s="25">
        <v>10</v>
      </c>
      <c r="Y37" s="64">
        <v>0</v>
      </c>
      <c r="Z37" s="26">
        <v>50</v>
      </c>
      <c r="AA37" s="29">
        <v>40</v>
      </c>
      <c r="AB37" s="29">
        <v>0</v>
      </c>
      <c r="AC37" s="28">
        <v>0</v>
      </c>
      <c r="AD37" s="60">
        <f t="shared" si="2"/>
        <v>398</v>
      </c>
      <c r="AE37" s="62">
        <v>32</v>
      </c>
      <c r="AF37" s="18"/>
      <c r="AG37" s="18"/>
      <c r="AH37" s="18"/>
    </row>
    <row r="38" spans="1:35" s="98" customFormat="1" ht="15" customHeight="1">
      <c r="A38" s="162">
        <v>33</v>
      </c>
      <c r="B38" s="32" t="s">
        <v>92</v>
      </c>
      <c r="C38" s="20">
        <v>10</v>
      </c>
      <c r="D38" s="28">
        <v>10</v>
      </c>
      <c r="E38" s="21">
        <v>239</v>
      </c>
      <c r="F38" s="22">
        <f aca="true" t="shared" si="3" ref="F38:F66">IF(E38=0,0,IF(E38&lt;100,5,IF(E38&lt;200,10,IF(E38&lt;300,15,IF(E38&lt;400,20,IF(E38&lt;500,25,30))))))</f>
        <v>15</v>
      </c>
      <c r="G38" s="63">
        <v>5</v>
      </c>
      <c r="H38" s="23">
        <v>5</v>
      </c>
      <c r="I38" s="21">
        <v>7</v>
      </c>
      <c r="J38" s="21">
        <v>70</v>
      </c>
      <c r="K38" s="21">
        <v>22</v>
      </c>
      <c r="L38" s="21">
        <v>10</v>
      </c>
      <c r="M38" s="21">
        <f>5+3</f>
        <v>8</v>
      </c>
      <c r="N38" s="23">
        <f aca="true" t="shared" si="4" ref="N38:N66">M38*3</f>
        <v>24</v>
      </c>
      <c r="O38" s="24">
        <v>30</v>
      </c>
      <c r="P38" s="20">
        <v>18</v>
      </c>
      <c r="Q38" s="28">
        <v>0</v>
      </c>
      <c r="R38" s="20">
        <v>100</v>
      </c>
      <c r="S38" s="28">
        <v>100</v>
      </c>
      <c r="T38" s="163">
        <v>45</v>
      </c>
      <c r="U38" s="164"/>
      <c r="V38" s="165"/>
      <c r="W38" s="29">
        <v>10</v>
      </c>
      <c r="X38" s="25">
        <v>10</v>
      </c>
      <c r="Y38" s="64">
        <v>0</v>
      </c>
      <c r="Z38" s="26">
        <v>50</v>
      </c>
      <c r="AA38" s="29">
        <v>0</v>
      </c>
      <c r="AB38" s="29">
        <v>0</v>
      </c>
      <c r="AC38" s="28">
        <v>30</v>
      </c>
      <c r="AD38" s="60">
        <f aca="true" t="shared" si="5" ref="AD38:AD66">C38+D38+F38+H38+J38+L38+N38+O38+P38+Q38+S38+U38+W38+X38+Z38+AA38+AB38+AC38+Y38</f>
        <v>392</v>
      </c>
      <c r="AE38" s="62">
        <v>33</v>
      </c>
      <c r="AF38" s="18"/>
      <c r="AG38" s="18"/>
      <c r="AH38" s="18"/>
      <c r="AI38" s="17"/>
    </row>
    <row r="39" spans="1:35" s="5" customFormat="1" ht="15" customHeight="1">
      <c r="A39" s="161">
        <v>34</v>
      </c>
      <c r="B39" s="32" t="s">
        <v>54</v>
      </c>
      <c r="C39" s="20">
        <v>10</v>
      </c>
      <c r="D39" s="28">
        <v>0</v>
      </c>
      <c r="E39" s="21">
        <v>450</v>
      </c>
      <c r="F39" s="22">
        <f>IF(E39=0,0,IF(E39&lt;100,5,IF(E39&lt;200,10,IF(E39&lt;300,15,IF(E39&lt;400,20,IF(E39&lt;500,25,30))))))</f>
        <v>25</v>
      </c>
      <c r="G39" s="63">
        <v>2</v>
      </c>
      <c r="H39" s="23">
        <v>5</v>
      </c>
      <c r="I39" s="21">
        <v>5</v>
      </c>
      <c r="J39" s="21">
        <v>50</v>
      </c>
      <c r="K39" s="21">
        <v>13</v>
      </c>
      <c r="L39" s="21">
        <v>5</v>
      </c>
      <c r="M39" s="21">
        <f>6+1</f>
        <v>7</v>
      </c>
      <c r="N39" s="23">
        <f>M39*3</f>
        <v>21</v>
      </c>
      <c r="O39" s="24">
        <v>30</v>
      </c>
      <c r="P39" s="20">
        <v>4</v>
      </c>
      <c r="Q39" s="28">
        <v>0</v>
      </c>
      <c r="R39" s="20">
        <v>100</v>
      </c>
      <c r="S39" s="28">
        <v>100</v>
      </c>
      <c r="T39" s="163">
        <v>36</v>
      </c>
      <c r="U39" s="164"/>
      <c r="V39" s="165"/>
      <c r="W39" s="29">
        <v>10</v>
      </c>
      <c r="X39" s="25">
        <v>20</v>
      </c>
      <c r="Y39" s="64">
        <v>0</v>
      </c>
      <c r="Z39" s="26">
        <v>50</v>
      </c>
      <c r="AA39" s="29">
        <v>40</v>
      </c>
      <c r="AB39" s="29">
        <v>0</v>
      </c>
      <c r="AC39" s="28">
        <v>0</v>
      </c>
      <c r="AD39" s="60">
        <f>C39+D39+F39+H39+J39+L39+N39+O39+P39+Q39+S39+U39+W39+X39+Z39+AA39+AB39+AC39+Y39</f>
        <v>370</v>
      </c>
      <c r="AE39" s="62">
        <v>34</v>
      </c>
      <c r="AF39" s="132"/>
      <c r="AG39" s="132"/>
      <c r="AH39" s="132"/>
      <c r="AI39" s="133"/>
    </row>
    <row r="40" spans="1:34" s="5" customFormat="1" ht="15" customHeight="1">
      <c r="A40" s="161">
        <v>35</v>
      </c>
      <c r="B40" s="32" t="s">
        <v>69</v>
      </c>
      <c r="C40" s="20">
        <v>10</v>
      </c>
      <c r="D40" s="28">
        <v>10</v>
      </c>
      <c r="E40" s="21">
        <v>188</v>
      </c>
      <c r="F40" s="22">
        <f>IF(E40=0,0,IF(E40&lt;100,5,IF(E40&lt;200,10,IF(E40&lt;300,15,IF(E40&lt;400,20,IF(E40&lt;500,25,30))))))</f>
        <v>10</v>
      </c>
      <c r="G40" s="63">
        <v>2</v>
      </c>
      <c r="H40" s="23">
        <v>5</v>
      </c>
      <c r="I40" s="21">
        <v>6</v>
      </c>
      <c r="J40" s="21">
        <v>60</v>
      </c>
      <c r="K40" s="21">
        <v>15</v>
      </c>
      <c r="L40" s="21">
        <v>5</v>
      </c>
      <c r="M40" s="21">
        <f>6+1</f>
        <v>7</v>
      </c>
      <c r="N40" s="23">
        <f>M40*3</f>
        <v>21</v>
      </c>
      <c r="O40" s="24">
        <v>30</v>
      </c>
      <c r="P40" s="20">
        <v>8</v>
      </c>
      <c r="Q40" s="28">
        <v>0</v>
      </c>
      <c r="R40" s="20">
        <v>100</v>
      </c>
      <c r="S40" s="28">
        <v>100</v>
      </c>
      <c r="T40" s="163">
        <v>26</v>
      </c>
      <c r="U40" s="164"/>
      <c r="V40" s="165"/>
      <c r="W40" s="29">
        <v>10</v>
      </c>
      <c r="X40" s="25">
        <v>20</v>
      </c>
      <c r="Y40" s="64">
        <v>0</v>
      </c>
      <c r="Z40" s="26">
        <v>50</v>
      </c>
      <c r="AA40" s="29">
        <v>0</v>
      </c>
      <c r="AB40" s="29">
        <v>0</v>
      </c>
      <c r="AC40" s="28">
        <v>30</v>
      </c>
      <c r="AD40" s="60">
        <f>C40+D40+F40+H40+J40+L40+N40+O40+P40+Q40+S40+U40+W40+X40+Z40+AA40+AB40+AC40+Y40</f>
        <v>369</v>
      </c>
      <c r="AE40" s="62">
        <v>35</v>
      </c>
      <c r="AF40" s="12"/>
      <c r="AG40" s="12"/>
      <c r="AH40" s="12"/>
    </row>
    <row r="41" spans="1:34" s="5" customFormat="1" ht="15" customHeight="1">
      <c r="A41" s="162">
        <v>36</v>
      </c>
      <c r="B41" s="32" t="s">
        <v>42</v>
      </c>
      <c r="C41" s="20">
        <v>0</v>
      </c>
      <c r="D41" s="28">
        <v>0</v>
      </c>
      <c r="E41" s="21">
        <v>304</v>
      </c>
      <c r="F41" s="22">
        <f t="shared" si="3"/>
        <v>20</v>
      </c>
      <c r="G41" s="63">
        <v>7</v>
      </c>
      <c r="H41" s="23">
        <v>5</v>
      </c>
      <c r="I41" s="21">
        <v>1</v>
      </c>
      <c r="J41" s="21">
        <v>10</v>
      </c>
      <c r="K41" s="21">
        <v>5</v>
      </c>
      <c r="L41" s="21">
        <v>3</v>
      </c>
      <c r="M41" s="21">
        <f>4</f>
        <v>4</v>
      </c>
      <c r="N41" s="23">
        <f t="shared" si="4"/>
        <v>12</v>
      </c>
      <c r="O41" s="24">
        <v>0</v>
      </c>
      <c r="P41" s="20">
        <v>29</v>
      </c>
      <c r="Q41" s="28">
        <v>50</v>
      </c>
      <c r="R41" s="20">
        <v>100</v>
      </c>
      <c r="S41" s="28">
        <v>100</v>
      </c>
      <c r="T41" s="163">
        <v>93</v>
      </c>
      <c r="U41" s="164"/>
      <c r="V41" s="165"/>
      <c r="W41" s="29">
        <v>30</v>
      </c>
      <c r="X41" s="25">
        <v>0</v>
      </c>
      <c r="Y41" s="64">
        <v>0</v>
      </c>
      <c r="Z41" s="26">
        <v>50</v>
      </c>
      <c r="AA41" s="29">
        <v>40</v>
      </c>
      <c r="AB41" s="29">
        <v>20</v>
      </c>
      <c r="AC41" s="28">
        <v>0</v>
      </c>
      <c r="AD41" s="60">
        <f t="shared" si="5"/>
        <v>369</v>
      </c>
      <c r="AE41" s="61">
        <v>36</v>
      </c>
      <c r="AF41" s="12"/>
      <c r="AG41" s="12"/>
      <c r="AH41" s="12"/>
    </row>
    <row r="42" spans="1:34" s="5" customFormat="1" ht="15" customHeight="1">
      <c r="A42" s="161">
        <v>37</v>
      </c>
      <c r="B42" s="32" t="s">
        <v>60</v>
      </c>
      <c r="C42" s="20">
        <v>10</v>
      </c>
      <c r="D42" s="28">
        <v>10</v>
      </c>
      <c r="E42" s="21">
        <v>370</v>
      </c>
      <c r="F42" s="22">
        <f t="shared" si="3"/>
        <v>20</v>
      </c>
      <c r="G42" s="63">
        <v>20</v>
      </c>
      <c r="H42" s="23">
        <v>5</v>
      </c>
      <c r="I42" s="21">
        <v>2</v>
      </c>
      <c r="J42" s="21">
        <v>20</v>
      </c>
      <c r="K42" s="21">
        <v>6</v>
      </c>
      <c r="L42" s="21">
        <v>3</v>
      </c>
      <c r="M42" s="21">
        <f>10+1</f>
        <v>11</v>
      </c>
      <c r="N42" s="23">
        <f t="shared" si="4"/>
        <v>33</v>
      </c>
      <c r="O42" s="24">
        <v>30</v>
      </c>
      <c r="P42" s="20">
        <v>12</v>
      </c>
      <c r="Q42" s="28">
        <v>0</v>
      </c>
      <c r="R42" s="20">
        <v>100</v>
      </c>
      <c r="S42" s="28">
        <v>100</v>
      </c>
      <c r="T42" s="163">
        <v>85</v>
      </c>
      <c r="U42" s="164"/>
      <c r="V42" s="165"/>
      <c r="W42" s="29">
        <v>30</v>
      </c>
      <c r="X42" s="25">
        <v>20</v>
      </c>
      <c r="Y42" s="64">
        <v>22</v>
      </c>
      <c r="Z42" s="26">
        <v>50</v>
      </c>
      <c r="AA42" s="29">
        <v>0</v>
      </c>
      <c r="AB42" s="29">
        <v>0</v>
      </c>
      <c r="AC42" s="28">
        <v>0</v>
      </c>
      <c r="AD42" s="60">
        <f t="shared" si="5"/>
        <v>365</v>
      </c>
      <c r="AE42" s="62">
        <v>37</v>
      </c>
      <c r="AF42" s="12"/>
      <c r="AG42" s="12"/>
      <c r="AH42" s="12"/>
    </row>
    <row r="43" spans="1:34" s="5" customFormat="1" ht="15" customHeight="1">
      <c r="A43" s="161">
        <v>38</v>
      </c>
      <c r="B43" s="27" t="s">
        <v>53</v>
      </c>
      <c r="C43" s="20">
        <v>0</v>
      </c>
      <c r="D43" s="28">
        <v>0</v>
      </c>
      <c r="E43" s="21">
        <v>281</v>
      </c>
      <c r="F43" s="22">
        <f t="shared" si="3"/>
        <v>15</v>
      </c>
      <c r="G43" s="63">
        <v>6</v>
      </c>
      <c r="H43" s="23">
        <v>5</v>
      </c>
      <c r="I43" s="21">
        <v>5</v>
      </c>
      <c r="J43" s="21">
        <v>50</v>
      </c>
      <c r="K43" s="21">
        <v>20</v>
      </c>
      <c r="L43" s="21">
        <v>10</v>
      </c>
      <c r="M43" s="21">
        <f>4</f>
        <v>4</v>
      </c>
      <c r="N43" s="23">
        <f t="shared" si="4"/>
        <v>12</v>
      </c>
      <c r="O43" s="24">
        <v>30</v>
      </c>
      <c r="P43" s="20">
        <v>8</v>
      </c>
      <c r="Q43" s="28">
        <v>0</v>
      </c>
      <c r="R43" s="20">
        <v>100</v>
      </c>
      <c r="S43" s="28">
        <v>100</v>
      </c>
      <c r="T43" s="163">
        <v>20</v>
      </c>
      <c r="U43" s="164"/>
      <c r="V43" s="165"/>
      <c r="W43" s="29">
        <v>5</v>
      </c>
      <c r="X43" s="25">
        <v>10</v>
      </c>
      <c r="Y43" s="64">
        <f>15+15</f>
        <v>30</v>
      </c>
      <c r="Z43" s="26">
        <v>50</v>
      </c>
      <c r="AA43" s="29">
        <v>40</v>
      </c>
      <c r="AB43" s="29">
        <v>0</v>
      </c>
      <c r="AC43" s="28">
        <v>0</v>
      </c>
      <c r="AD43" s="60">
        <f t="shared" si="5"/>
        <v>365</v>
      </c>
      <c r="AE43" s="62">
        <v>38</v>
      </c>
      <c r="AF43" s="12"/>
      <c r="AG43" s="12"/>
      <c r="AH43" s="12"/>
    </row>
    <row r="44" spans="1:35" s="98" customFormat="1" ht="15" customHeight="1">
      <c r="A44" s="162">
        <v>39</v>
      </c>
      <c r="B44" s="27" t="s">
        <v>40</v>
      </c>
      <c r="C44" s="20">
        <v>10</v>
      </c>
      <c r="D44" s="28">
        <v>0</v>
      </c>
      <c r="E44" s="21">
        <v>347</v>
      </c>
      <c r="F44" s="22">
        <f t="shared" si="3"/>
        <v>20</v>
      </c>
      <c r="G44" s="63">
        <v>4</v>
      </c>
      <c r="H44" s="23">
        <v>5</v>
      </c>
      <c r="I44" s="21">
        <v>8</v>
      </c>
      <c r="J44" s="21">
        <v>80</v>
      </c>
      <c r="K44" s="21">
        <v>31</v>
      </c>
      <c r="L44" s="21">
        <v>10</v>
      </c>
      <c r="M44" s="21">
        <f>8+3</f>
        <v>11</v>
      </c>
      <c r="N44" s="23">
        <f t="shared" si="4"/>
        <v>33</v>
      </c>
      <c r="O44" s="24">
        <v>30</v>
      </c>
      <c r="P44" s="20">
        <v>2</v>
      </c>
      <c r="Q44" s="28">
        <v>0</v>
      </c>
      <c r="R44" s="20">
        <v>100</v>
      </c>
      <c r="S44" s="28">
        <v>100</v>
      </c>
      <c r="T44" s="163">
        <v>0</v>
      </c>
      <c r="U44" s="164"/>
      <c r="V44" s="165"/>
      <c r="W44" s="29">
        <v>0</v>
      </c>
      <c r="X44" s="25">
        <v>0</v>
      </c>
      <c r="Y44" s="64">
        <v>0</v>
      </c>
      <c r="Z44" s="26">
        <v>0</v>
      </c>
      <c r="AA44" s="29">
        <v>40</v>
      </c>
      <c r="AB44" s="29">
        <v>0</v>
      </c>
      <c r="AC44" s="28">
        <v>30</v>
      </c>
      <c r="AD44" s="60">
        <f t="shared" si="5"/>
        <v>360</v>
      </c>
      <c r="AE44" s="61">
        <v>39</v>
      </c>
      <c r="AF44" s="18"/>
      <c r="AG44" s="18"/>
      <c r="AH44" s="18"/>
      <c r="AI44" s="17"/>
    </row>
    <row r="45" spans="1:35" s="5" customFormat="1" ht="15" customHeight="1">
      <c r="A45" s="161">
        <v>40</v>
      </c>
      <c r="B45" s="31" t="s">
        <v>90</v>
      </c>
      <c r="C45" s="20">
        <v>10</v>
      </c>
      <c r="D45" s="28">
        <v>10</v>
      </c>
      <c r="E45" s="21">
        <v>216</v>
      </c>
      <c r="F45" s="22">
        <f t="shared" si="3"/>
        <v>15</v>
      </c>
      <c r="G45" s="63">
        <v>2</v>
      </c>
      <c r="H45" s="23">
        <v>5</v>
      </c>
      <c r="I45" s="21">
        <v>2</v>
      </c>
      <c r="J45" s="21">
        <v>20</v>
      </c>
      <c r="K45" s="21">
        <v>5</v>
      </c>
      <c r="L45" s="21">
        <v>3</v>
      </c>
      <c r="M45" s="21">
        <f>4</f>
        <v>4</v>
      </c>
      <c r="N45" s="23">
        <f t="shared" si="4"/>
        <v>12</v>
      </c>
      <c r="O45" s="24">
        <v>30</v>
      </c>
      <c r="P45" s="20">
        <v>8</v>
      </c>
      <c r="Q45" s="28">
        <v>0</v>
      </c>
      <c r="R45" s="20">
        <v>100</v>
      </c>
      <c r="S45" s="28">
        <v>100</v>
      </c>
      <c r="T45" s="163">
        <v>44</v>
      </c>
      <c r="U45" s="164"/>
      <c r="V45" s="165"/>
      <c r="W45" s="29">
        <v>10</v>
      </c>
      <c r="X45" s="25">
        <v>0</v>
      </c>
      <c r="Y45" s="64">
        <v>15</v>
      </c>
      <c r="Z45" s="26">
        <v>50</v>
      </c>
      <c r="AA45" s="29">
        <v>40</v>
      </c>
      <c r="AB45" s="29">
        <v>0</v>
      </c>
      <c r="AC45" s="28">
        <v>30</v>
      </c>
      <c r="AD45" s="60">
        <f t="shared" si="5"/>
        <v>358</v>
      </c>
      <c r="AE45" s="61">
        <v>40</v>
      </c>
      <c r="AF45" s="132"/>
      <c r="AG45" s="132"/>
      <c r="AH45" s="132"/>
      <c r="AI45" s="133"/>
    </row>
    <row r="46" spans="1:34" s="5" customFormat="1" ht="15" customHeight="1">
      <c r="A46" s="162">
        <v>41</v>
      </c>
      <c r="B46" s="31" t="s">
        <v>43</v>
      </c>
      <c r="C46" s="20">
        <v>10</v>
      </c>
      <c r="D46" s="28">
        <v>10</v>
      </c>
      <c r="E46" s="21">
        <v>209</v>
      </c>
      <c r="F46" s="22">
        <f>IF(E46=0,0,IF(E46&lt;100,5,IF(E46&lt;200,10,IF(E46&lt;300,15,IF(E46&lt;400,20,IF(E46&lt;500,25,30))))))</f>
        <v>15</v>
      </c>
      <c r="G46" s="63">
        <v>24</v>
      </c>
      <c r="H46" s="23">
        <v>5</v>
      </c>
      <c r="I46" s="21">
        <v>6</v>
      </c>
      <c r="J46" s="21">
        <v>60</v>
      </c>
      <c r="K46" s="21">
        <v>22</v>
      </c>
      <c r="L46" s="21">
        <v>10</v>
      </c>
      <c r="M46" s="21">
        <f>4+1</f>
        <v>5</v>
      </c>
      <c r="N46" s="23">
        <f>M46*3</f>
        <v>15</v>
      </c>
      <c r="O46" s="24">
        <v>30</v>
      </c>
      <c r="P46" s="20">
        <v>7</v>
      </c>
      <c r="Q46" s="28">
        <v>0</v>
      </c>
      <c r="R46" s="20">
        <v>100</v>
      </c>
      <c r="S46" s="28">
        <v>100</v>
      </c>
      <c r="T46" s="163">
        <v>15</v>
      </c>
      <c r="U46" s="164"/>
      <c r="V46" s="165"/>
      <c r="W46" s="29">
        <v>5</v>
      </c>
      <c r="X46" s="25">
        <v>20</v>
      </c>
      <c r="Y46" s="64">
        <v>15</v>
      </c>
      <c r="Z46" s="26">
        <v>50</v>
      </c>
      <c r="AA46" s="29">
        <v>0</v>
      </c>
      <c r="AB46" s="29">
        <v>0</v>
      </c>
      <c r="AC46" s="28">
        <v>0</v>
      </c>
      <c r="AD46" s="60">
        <f>C46+D46+F46+H46+J46+L46+N46+O46+P46+Q46+S46+U46+W46+X46+Z46+AA46+AB46+AC46+Y46</f>
        <v>352</v>
      </c>
      <c r="AE46" s="62">
        <v>41</v>
      </c>
      <c r="AF46" s="12"/>
      <c r="AG46" s="12"/>
      <c r="AH46" s="12"/>
    </row>
    <row r="47" spans="1:34" s="5" customFormat="1" ht="15" customHeight="1">
      <c r="A47" s="161">
        <v>42</v>
      </c>
      <c r="B47" s="32" t="s">
        <v>97</v>
      </c>
      <c r="C47" s="20">
        <v>10</v>
      </c>
      <c r="D47" s="28">
        <v>10</v>
      </c>
      <c r="E47" s="21">
        <v>76</v>
      </c>
      <c r="F47" s="22">
        <f>IF(E47=0,0,IF(E47&lt;100,5,IF(E47&lt;200,10,IF(E47&lt;300,15,IF(E47&lt;400,20,IF(E47&lt;500,25,30))))))</f>
        <v>5</v>
      </c>
      <c r="G47" s="63">
        <v>4</v>
      </c>
      <c r="H47" s="23">
        <v>5</v>
      </c>
      <c r="I47" s="21">
        <v>6</v>
      </c>
      <c r="J47" s="21">
        <v>60</v>
      </c>
      <c r="K47" s="21">
        <v>23</v>
      </c>
      <c r="L47" s="21">
        <v>10</v>
      </c>
      <c r="M47" s="21">
        <f>2+1</f>
        <v>3</v>
      </c>
      <c r="N47" s="23">
        <f>M47*3</f>
        <v>9</v>
      </c>
      <c r="O47" s="24">
        <v>0</v>
      </c>
      <c r="P47" s="20">
        <v>9</v>
      </c>
      <c r="Q47" s="28">
        <v>0</v>
      </c>
      <c r="R47" s="20">
        <v>100</v>
      </c>
      <c r="S47" s="28">
        <v>100</v>
      </c>
      <c r="T47" s="163">
        <v>54</v>
      </c>
      <c r="U47" s="164"/>
      <c r="V47" s="165"/>
      <c r="W47" s="29">
        <v>20</v>
      </c>
      <c r="X47" s="25">
        <v>20</v>
      </c>
      <c r="Y47" s="64">
        <v>0</v>
      </c>
      <c r="Z47" s="26">
        <v>50</v>
      </c>
      <c r="AA47" s="29">
        <v>0</v>
      </c>
      <c r="AB47" s="29">
        <v>0</v>
      </c>
      <c r="AC47" s="28">
        <v>30</v>
      </c>
      <c r="AD47" s="60">
        <f>C47+D47+F47+H47+J47+L47+N47+O47+P47+Q47+S47+U47+W47+X47+Z47+AA47+AB47+AC47+Y47</f>
        <v>338</v>
      </c>
      <c r="AE47" s="61">
        <v>42</v>
      </c>
      <c r="AF47" s="12"/>
      <c r="AG47" s="12"/>
      <c r="AH47" s="12"/>
    </row>
    <row r="48" spans="1:34" s="5" customFormat="1" ht="15" customHeight="1">
      <c r="A48" s="161">
        <v>43</v>
      </c>
      <c r="B48" s="32" t="s">
        <v>63</v>
      </c>
      <c r="C48" s="20">
        <v>10</v>
      </c>
      <c r="D48" s="28">
        <v>10</v>
      </c>
      <c r="E48" s="21">
        <v>129</v>
      </c>
      <c r="F48" s="22">
        <f>IF(E48=0,0,IF(E48&lt;100,5,IF(E48&lt;200,10,IF(E48&lt;300,15,IF(E48&lt;400,20,IF(E48&lt;500,25,30))))))</f>
        <v>10</v>
      </c>
      <c r="G48" s="63">
        <v>2</v>
      </c>
      <c r="H48" s="23">
        <v>5</v>
      </c>
      <c r="I48" s="21">
        <v>5</v>
      </c>
      <c r="J48" s="21">
        <v>50</v>
      </c>
      <c r="K48" s="21">
        <v>20</v>
      </c>
      <c r="L48" s="21">
        <v>10</v>
      </c>
      <c r="M48" s="21">
        <f>2+1</f>
        <v>3</v>
      </c>
      <c r="N48" s="23">
        <f>M48*3</f>
        <v>9</v>
      </c>
      <c r="O48" s="24">
        <v>0</v>
      </c>
      <c r="P48" s="20">
        <v>10</v>
      </c>
      <c r="Q48" s="28">
        <v>0</v>
      </c>
      <c r="R48" s="20">
        <v>100</v>
      </c>
      <c r="S48" s="28">
        <v>100</v>
      </c>
      <c r="T48" s="163">
        <v>37</v>
      </c>
      <c r="U48" s="164"/>
      <c r="V48" s="165"/>
      <c r="W48" s="29">
        <v>10</v>
      </c>
      <c r="X48" s="25">
        <v>20</v>
      </c>
      <c r="Y48" s="64">
        <f>15+7</f>
        <v>22</v>
      </c>
      <c r="Z48" s="26"/>
      <c r="AA48" s="29">
        <v>40</v>
      </c>
      <c r="AB48" s="29">
        <v>0</v>
      </c>
      <c r="AC48" s="28">
        <v>30</v>
      </c>
      <c r="AD48" s="60">
        <f>C48+D48+F48+H48+J48+L48+N48+O48+P48+Q48+S48+U48+W48+X48+Z48+AA48+AB48+AC48+Y48</f>
        <v>336</v>
      </c>
      <c r="AE48" s="62">
        <v>43</v>
      </c>
      <c r="AF48" s="12"/>
      <c r="AG48" s="12"/>
      <c r="AH48" s="12"/>
    </row>
    <row r="49" spans="1:34" s="5" customFormat="1" ht="17.25" customHeight="1">
      <c r="A49" s="162">
        <v>44</v>
      </c>
      <c r="B49" s="32" t="s">
        <v>81</v>
      </c>
      <c r="C49" s="20">
        <v>10</v>
      </c>
      <c r="D49" s="28">
        <v>0</v>
      </c>
      <c r="E49" s="21">
        <v>185</v>
      </c>
      <c r="F49" s="22">
        <f t="shared" si="3"/>
        <v>10</v>
      </c>
      <c r="G49" s="63">
        <v>1</v>
      </c>
      <c r="H49" s="23">
        <v>5</v>
      </c>
      <c r="I49" s="21">
        <v>10</v>
      </c>
      <c r="J49" s="21">
        <v>100</v>
      </c>
      <c r="K49" s="21">
        <v>33</v>
      </c>
      <c r="L49" s="21">
        <v>10</v>
      </c>
      <c r="M49" s="21">
        <f>2</f>
        <v>2</v>
      </c>
      <c r="N49" s="23">
        <f t="shared" si="4"/>
        <v>6</v>
      </c>
      <c r="O49" s="24">
        <v>30</v>
      </c>
      <c r="P49" s="20">
        <v>10</v>
      </c>
      <c r="Q49" s="28">
        <v>0</v>
      </c>
      <c r="R49" s="20">
        <v>50</v>
      </c>
      <c r="S49" s="28">
        <v>0</v>
      </c>
      <c r="T49" s="163">
        <v>100</v>
      </c>
      <c r="U49" s="164"/>
      <c r="V49" s="165"/>
      <c r="W49" s="29">
        <v>30</v>
      </c>
      <c r="X49" s="25">
        <v>20</v>
      </c>
      <c r="Y49" s="64">
        <f>15</f>
        <v>15</v>
      </c>
      <c r="Z49" s="26">
        <v>50</v>
      </c>
      <c r="AA49" s="29">
        <v>40</v>
      </c>
      <c r="AB49" s="29">
        <v>0</v>
      </c>
      <c r="AC49" s="28">
        <v>0</v>
      </c>
      <c r="AD49" s="60">
        <f t="shared" si="5"/>
        <v>336</v>
      </c>
      <c r="AE49" s="62">
        <v>44</v>
      </c>
      <c r="AF49" s="12"/>
      <c r="AG49" s="12"/>
      <c r="AH49" s="12"/>
    </row>
    <row r="50" spans="1:35" s="5" customFormat="1" ht="15" customHeight="1">
      <c r="A50" s="161">
        <v>45</v>
      </c>
      <c r="B50" s="33" t="s">
        <v>46</v>
      </c>
      <c r="C50" s="20">
        <v>10</v>
      </c>
      <c r="D50" s="28">
        <v>10</v>
      </c>
      <c r="E50" s="21">
        <v>207</v>
      </c>
      <c r="F50" s="22">
        <f t="shared" si="3"/>
        <v>15</v>
      </c>
      <c r="G50" s="63">
        <v>34</v>
      </c>
      <c r="H50" s="23">
        <v>10</v>
      </c>
      <c r="I50" s="21">
        <v>6</v>
      </c>
      <c r="J50" s="21">
        <v>60</v>
      </c>
      <c r="K50" s="21">
        <v>22</v>
      </c>
      <c r="L50" s="21">
        <v>10</v>
      </c>
      <c r="M50" s="21">
        <f>4</f>
        <v>4</v>
      </c>
      <c r="N50" s="23">
        <f t="shared" si="4"/>
        <v>12</v>
      </c>
      <c r="O50" s="24">
        <v>30</v>
      </c>
      <c r="P50" s="20">
        <v>8</v>
      </c>
      <c r="Q50" s="28">
        <v>0</v>
      </c>
      <c r="R50" s="20">
        <v>100</v>
      </c>
      <c r="S50" s="28">
        <v>100</v>
      </c>
      <c r="T50" s="163">
        <v>39</v>
      </c>
      <c r="U50" s="164"/>
      <c r="V50" s="165"/>
      <c r="W50" s="29">
        <v>10</v>
      </c>
      <c r="X50" s="25">
        <v>10</v>
      </c>
      <c r="Y50" s="64">
        <v>0</v>
      </c>
      <c r="Z50" s="26">
        <v>0</v>
      </c>
      <c r="AA50" s="29">
        <v>40</v>
      </c>
      <c r="AB50" s="29">
        <v>0</v>
      </c>
      <c r="AC50" s="28">
        <v>0</v>
      </c>
      <c r="AD50" s="60">
        <f t="shared" si="5"/>
        <v>325</v>
      </c>
      <c r="AE50" s="30">
        <v>45</v>
      </c>
      <c r="AF50" s="97"/>
      <c r="AG50" s="97"/>
      <c r="AH50" s="97"/>
      <c r="AI50" s="98"/>
    </row>
    <row r="51" spans="1:34" s="5" customFormat="1" ht="15" customHeight="1">
      <c r="A51" s="161">
        <v>46</v>
      </c>
      <c r="B51" s="32" t="s">
        <v>41</v>
      </c>
      <c r="C51" s="20">
        <v>10</v>
      </c>
      <c r="D51" s="28">
        <v>10</v>
      </c>
      <c r="E51" s="21">
        <v>233</v>
      </c>
      <c r="F51" s="22">
        <f t="shared" si="3"/>
        <v>15</v>
      </c>
      <c r="G51" s="63">
        <v>27</v>
      </c>
      <c r="H51" s="23">
        <v>5</v>
      </c>
      <c r="I51" s="21">
        <v>3</v>
      </c>
      <c r="J51" s="21">
        <v>30</v>
      </c>
      <c r="K51" s="21">
        <v>14</v>
      </c>
      <c r="L51" s="21">
        <v>5</v>
      </c>
      <c r="M51" s="21">
        <f>6</f>
        <v>6</v>
      </c>
      <c r="N51" s="23">
        <f t="shared" si="4"/>
        <v>18</v>
      </c>
      <c r="O51" s="24">
        <v>30</v>
      </c>
      <c r="P51" s="20">
        <v>9</v>
      </c>
      <c r="Q51" s="28">
        <v>0</v>
      </c>
      <c r="R51" s="20">
        <v>100</v>
      </c>
      <c r="S51" s="28">
        <v>100</v>
      </c>
      <c r="T51" s="163">
        <v>81</v>
      </c>
      <c r="U51" s="164"/>
      <c r="V51" s="165"/>
      <c r="W51" s="29">
        <v>30</v>
      </c>
      <c r="X51" s="25">
        <v>0</v>
      </c>
      <c r="Y51" s="64">
        <v>15</v>
      </c>
      <c r="Z51" s="26">
        <v>50</v>
      </c>
      <c r="AA51" s="29">
        <v>0</v>
      </c>
      <c r="AB51" s="29">
        <v>0</v>
      </c>
      <c r="AC51" s="28">
        <v>0</v>
      </c>
      <c r="AD51" s="60">
        <f t="shared" si="5"/>
        <v>327</v>
      </c>
      <c r="AE51" s="61">
        <v>46</v>
      </c>
      <c r="AF51" s="12"/>
      <c r="AG51" s="12"/>
      <c r="AH51" s="12"/>
    </row>
    <row r="52" spans="1:34" s="5" customFormat="1" ht="15" customHeight="1">
      <c r="A52" s="162">
        <v>47</v>
      </c>
      <c r="B52" s="27" t="s">
        <v>95</v>
      </c>
      <c r="C52" s="20">
        <v>0</v>
      </c>
      <c r="D52" s="28">
        <v>0</v>
      </c>
      <c r="E52" s="21">
        <v>108</v>
      </c>
      <c r="F52" s="22">
        <f t="shared" si="3"/>
        <v>10</v>
      </c>
      <c r="G52" s="63">
        <v>13</v>
      </c>
      <c r="H52" s="23">
        <v>5</v>
      </c>
      <c r="I52" s="21">
        <v>5</v>
      </c>
      <c r="J52" s="21">
        <v>50</v>
      </c>
      <c r="K52" s="21">
        <v>13</v>
      </c>
      <c r="L52" s="21">
        <v>5</v>
      </c>
      <c r="M52" s="21">
        <f>1</f>
        <v>1</v>
      </c>
      <c r="N52" s="23">
        <f t="shared" si="4"/>
        <v>3</v>
      </c>
      <c r="O52" s="24">
        <v>30</v>
      </c>
      <c r="P52" s="20">
        <v>8</v>
      </c>
      <c r="Q52" s="28">
        <v>0</v>
      </c>
      <c r="R52" s="20">
        <v>100</v>
      </c>
      <c r="S52" s="28">
        <v>100</v>
      </c>
      <c r="T52" s="163">
        <v>41</v>
      </c>
      <c r="U52" s="164"/>
      <c r="V52" s="165"/>
      <c r="W52" s="29">
        <v>10</v>
      </c>
      <c r="X52" s="25">
        <v>0</v>
      </c>
      <c r="Y52" s="64">
        <v>15</v>
      </c>
      <c r="Z52" s="26">
        <v>50</v>
      </c>
      <c r="AA52" s="29">
        <v>40</v>
      </c>
      <c r="AB52" s="29">
        <v>0</v>
      </c>
      <c r="AC52" s="28">
        <v>0</v>
      </c>
      <c r="AD52" s="60">
        <f t="shared" si="5"/>
        <v>326</v>
      </c>
      <c r="AE52" s="62">
        <v>47</v>
      </c>
      <c r="AF52" s="12"/>
      <c r="AG52" s="12"/>
      <c r="AH52" s="12"/>
    </row>
    <row r="53" spans="1:34" s="5" customFormat="1" ht="15" customHeight="1">
      <c r="A53" s="161">
        <v>48</v>
      </c>
      <c r="B53" s="101" t="s">
        <v>83</v>
      </c>
      <c r="C53" s="85">
        <v>10</v>
      </c>
      <c r="D53" s="86">
        <v>10</v>
      </c>
      <c r="E53" s="87">
        <v>116</v>
      </c>
      <c r="F53" s="88">
        <f t="shared" si="3"/>
        <v>10</v>
      </c>
      <c r="G53" s="89">
        <v>16</v>
      </c>
      <c r="H53" s="90">
        <v>5</v>
      </c>
      <c r="I53" s="87">
        <v>4</v>
      </c>
      <c r="J53" s="87">
        <v>40</v>
      </c>
      <c r="K53" s="87">
        <v>11</v>
      </c>
      <c r="L53" s="87">
        <v>5</v>
      </c>
      <c r="M53" s="87">
        <f>4</f>
        <v>4</v>
      </c>
      <c r="N53" s="90">
        <f t="shared" si="4"/>
        <v>12</v>
      </c>
      <c r="O53" s="91">
        <v>30</v>
      </c>
      <c r="P53" s="85">
        <v>4</v>
      </c>
      <c r="Q53" s="86">
        <v>0</v>
      </c>
      <c r="R53" s="85">
        <v>100</v>
      </c>
      <c r="S53" s="86">
        <v>100</v>
      </c>
      <c r="T53" s="169">
        <v>35</v>
      </c>
      <c r="U53" s="170"/>
      <c r="V53" s="171"/>
      <c r="W53" s="93">
        <v>10</v>
      </c>
      <c r="X53" s="94">
        <v>10</v>
      </c>
      <c r="Y53" s="64">
        <f>15+15+3</f>
        <v>33</v>
      </c>
      <c r="Z53" s="26">
        <v>0</v>
      </c>
      <c r="AA53" s="93">
        <v>40</v>
      </c>
      <c r="AB53" s="93">
        <v>0</v>
      </c>
      <c r="AC53" s="86">
        <v>0</v>
      </c>
      <c r="AD53" s="96">
        <f t="shared" si="5"/>
        <v>319</v>
      </c>
      <c r="AE53" s="62">
        <v>48</v>
      </c>
      <c r="AF53" s="12"/>
      <c r="AG53" s="12"/>
      <c r="AH53" s="12"/>
    </row>
    <row r="54" spans="1:34" s="5" customFormat="1" ht="15" customHeight="1">
      <c r="A54" s="162">
        <v>49</v>
      </c>
      <c r="B54" s="32" t="s">
        <v>80</v>
      </c>
      <c r="C54" s="20">
        <v>10</v>
      </c>
      <c r="D54" s="28">
        <v>10</v>
      </c>
      <c r="E54" s="21">
        <v>435</v>
      </c>
      <c r="F54" s="22">
        <f t="shared" si="3"/>
        <v>25</v>
      </c>
      <c r="G54" s="63">
        <v>16</v>
      </c>
      <c r="H54" s="23">
        <v>5</v>
      </c>
      <c r="I54" s="21">
        <v>6</v>
      </c>
      <c r="J54" s="21">
        <v>60</v>
      </c>
      <c r="K54" s="21">
        <v>21</v>
      </c>
      <c r="L54" s="21">
        <v>10</v>
      </c>
      <c r="M54" s="21">
        <f>2</f>
        <v>2</v>
      </c>
      <c r="N54" s="23">
        <f t="shared" si="4"/>
        <v>6</v>
      </c>
      <c r="O54" s="24">
        <v>30</v>
      </c>
      <c r="P54" s="20">
        <v>5</v>
      </c>
      <c r="Q54" s="28">
        <v>0</v>
      </c>
      <c r="R54" s="37">
        <v>100</v>
      </c>
      <c r="S54" s="38">
        <v>100</v>
      </c>
      <c r="T54" s="163">
        <v>23</v>
      </c>
      <c r="U54" s="164"/>
      <c r="V54" s="165"/>
      <c r="W54" s="29">
        <v>5</v>
      </c>
      <c r="X54" s="25">
        <v>0</v>
      </c>
      <c r="Y54" s="64">
        <v>0</v>
      </c>
      <c r="Z54" s="26">
        <v>0</v>
      </c>
      <c r="AA54" s="29">
        <v>40</v>
      </c>
      <c r="AB54" s="29">
        <v>0</v>
      </c>
      <c r="AC54" s="28">
        <v>0</v>
      </c>
      <c r="AD54" s="60">
        <f t="shared" si="5"/>
        <v>306</v>
      </c>
      <c r="AE54" s="61">
        <v>49</v>
      </c>
      <c r="AF54" s="12"/>
      <c r="AG54" s="12"/>
      <c r="AH54" s="12"/>
    </row>
    <row r="55" spans="1:35" s="5" customFormat="1" ht="15" customHeight="1">
      <c r="A55" s="161">
        <v>50</v>
      </c>
      <c r="B55" s="32" t="s">
        <v>84</v>
      </c>
      <c r="C55" s="20">
        <v>0</v>
      </c>
      <c r="D55" s="28">
        <v>10</v>
      </c>
      <c r="E55" s="21">
        <v>367</v>
      </c>
      <c r="F55" s="22">
        <f t="shared" si="3"/>
        <v>20</v>
      </c>
      <c r="G55" s="63">
        <v>1</v>
      </c>
      <c r="H55" s="23">
        <v>5</v>
      </c>
      <c r="I55" s="21">
        <v>3</v>
      </c>
      <c r="J55" s="21">
        <v>30</v>
      </c>
      <c r="K55" s="21">
        <v>9</v>
      </c>
      <c r="L55" s="21">
        <v>3</v>
      </c>
      <c r="M55" s="21">
        <f>2+1</f>
        <v>3</v>
      </c>
      <c r="N55" s="23">
        <f t="shared" si="4"/>
        <v>9</v>
      </c>
      <c r="O55" s="24">
        <v>30</v>
      </c>
      <c r="P55" s="20">
        <v>12</v>
      </c>
      <c r="Q55" s="28">
        <v>0</v>
      </c>
      <c r="R55" s="20">
        <v>100</v>
      </c>
      <c r="S55" s="28">
        <v>100</v>
      </c>
      <c r="T55" s="163">
        <v>56</v>
      </c>
      <c r="U55" s="164"/>
      <c r="V55" s="165"/>
      <c r="W55" s="29">
        <v>20</v>
      </c>
      <c r="X55" s="25">
        <v>0</v>
      </c>
      <c r="Y55" s="64">
        <v>0</v>
      </c>
      <c r="Z55" s="26">
        <v>0</v>
      </c>
      <c r="AA55" s="29">
        <v>40</v>
      </c>
      <c r="AB55" s="29">
        <v>0</v>
      </c>
      <c r="AC55" s="28">
        <v>0</v>
      </c>
      <c r="AD55" s="60">
        <f t="shared" si="5"/>
        <v>279</v>
      </c>
      <c r="AE55" s="62">
        <v>50</v>
      </c>
      <c r="AF55" s="132"/>
      <c r="AG55" s="132"/>
      <c r="AH55" s="132"/>
      <c r="AI55" s="133"/>
    </row>
    <row r="56" spans="1:35" s="5" customFormat="1" ht="15" customHeight="1">
      <c r="A56" s="161">
        <v>51</v>
      </c>
      <c r="B56" s="32" t="s">
        <v>93</v>
      </c>
      <c r="C56" s="20">
        <v>10</v>
      </c>
      <c r="D56" s="28">
        <v>10</v>
      </c>
      <c r="E56" s="21">
        <v>545</v>
      </c>
      <c r="F56" s="22">
        <f t="shared" si="3"/>
        <v>30</v>
      </c>
      <c r="G56" s="63">
        <v>13</v>
      </c>
      <c r="H56" s="23">
        <v>5</v>
      </c>
      <c r="I56" s="21">
        <v>6</v>
      </c>
      <c r="J56" s="21">
        <v>60</v>
      </c>
      <c r="K56" s="21">
        <v>30</v>
      </c>
      <c r="L56" s="21">
        <v>10</v>
      </c>
      <c r="M56" s="21">
        <v>1</v>
      </c>
      <c r="N56" s="23">
        <f t="shared" si="4"/>
        <v>3</v>
      </c>
      <c r="O56" s="24">
        <v>0</v>
      </c>
      <c r="P56" s="20">
        <v>10</v>
      </c>
      <c r="Q56" s="28">
        <v>0</v>
      </c>
      <c r="R56" s="20">
        <v>100</v>
      </c>
      <c r="S56" s="28">
        <v>100</v>
      </c>
      <c r="T56" s="163">
        <v>71</v>
      </c>
      <c r="U56" s="164"/>
      <c r="V56" s="165"/>
      <c r="W56" s="29">
        <v>20</v>
      </c>
      <c r="X56" s="25">
        <v>0</v>
      </c>
      <c r="Y56" s="64">
        <v>0</v>
      </c>
      <c r="Z56" s="26">
        <v>0</v>
      </c>
      <c r="AA56" s="29">
        <v>0</v>
      </c>
      <c r="AB56" s="29">
        <v>0</v>
      </c>
      <c r="AC56" s="28">
        <v>0</v>
      </c>
      <c r="AD56" s="60">
        <f t="shared" si="5"/>
        <v>258</v>
      </c>
      <c r="AE56" s="62">
        <v>51</v>
      </c>
      <c r="AF56" s="132"/>
      <c r="AG56" s="132"/>
      <c r="AH56" s="132"/>
      <c r="AI56" s="133"/>
    </row>
    <row r="57" spans="1:34" s="5" customFormat="1" ht="15" customHeight="1">
      <c r="A57" s="162">
        <v>52</v>
      </c>
      <c r="B57" s="32" t="s">
        <v>91</v>
      </c>
      <c r="C57" s="20">
        <v>0</v>
      </c>
      <c r="D57" s="28">
        <v>10</v>
      </c>
      <c r="E57" s="21">
        <v>322</v>
      </c>
      <c r="F57" s="22">
        <f t="shared" si="3"/>
        <v>20</v>
      </c>
      <c r="G57" s="63">
        <v>20</v>
      </c>
      <c r="H57" s="23">
        <v>5</v>
      </c>
      <c r="I57" s="21">
        <v>6</v>
      </c>
      <c r="J57" s="21">
        <v>60</v>
      </c>
      <c r="K57" s="21">
        <v>17</v>
      </c>
      <c r="L57" s="21">
        <v>5</v>
      </c>
      <c r="M57" s="21">
        <f>1</f>
        <v>1</v>
      </c>
      <c r="N57" s="23">
        <f t="shared" si="4"/>
        <v>3</v>
      </c>
      <c r="O57" s="24">
        <v>0</v>
      </c>
      <c r="P57" s="20">
        <v>2</v>
      </c>
      <c r="Q57" s="28">
        <v>0</v>
      </c>
      <c r="R57" s="20">
        <v>100</v>
      </c>
      <c r="S57" s="28">
        <v>100</v>
      </c>
      <c r="T57" s="163">
        <v>0</v>
      </c>
      <c r="U57" s="164"/>
      <c r="V57" s="165"/>
      <c r="W57" s="29">
        <v>0</v>
      </c>
      <c r="X57" s="25">
        <v>0</v>
      </c>
      <c r="Y57" s="64">
        <v>0</v>
      </c>
      <c r="Z57" s="26">
        <v>50</v>
      </c>
      <c r="AA57" s="29">
        <v>0</v>
      </c>
      <c r="AB57" s="29">
        <v>0</v>
      </c>
      <c r="AC57" s="28">
        <v>0</v>
      </c>
      <c r="AD57" s="60">
        <f t="shared" si="5"/>
        <v>255</v>
      </c>
      <c r="AE57" s="61">
        <v>52</v>
      </c>
      <c r="AF57" s="12"/>
      <c r="AG57" s="12"/>
      <c r="AH57" s="12"/>
    </row>
    <row r="58" spans="1:34" s="5" customFormat="1" ht="15" customHeight="1">
      <c r="A58" s="161">
        <v>53</v>
      </c>
      <c r="B58" s="32" t="s">
        <v>62</v>
      </c>
      <c r="C58" s="20">
        <v>10</v>
      </c>
      <c r="D58" s="28">
        <v>10</v>
      </c>
      <c r="E58" s="21">
        <v>218</v>
      </c>
      <c r="F58" s="22">
        <f t="shared" si="3"/>
        <v>15</v>
      </c>
      <c r="G58" s="63">
        <v>0</v>
      </c>
      <c r="H58" s="23">
        <v>0</v>
      </c>
      <c r="I58" s="21">
        <v>4</v>
      </c>
      <c r="J58" s="21">
        <v>40</v>
      </c>
      <c r="K58" s="21">
        <v>14</v>
      </c>
      <c r="L58" s="21">
        <v>5</v>
      </c>
      <c r="M58" s="21">
        <f>3</f>
        <v>3</v>
      </c>
      <c r="N58" s="23">
        <f t="shared" si="4"/>
        <v>9</v>
      </c>
      <c r="O58" s="24">
        <v>0</v>
      </c>
      <c r="P58" s="20">
        <v>10</v>
      </c>
      <c r="Q58" s="28">
        <v>0</v>
      </c>
      <c r="R58" s="20">
        <v>100</v>
      </c>
      <c r="S58" s="28">
        <v>100</v>
      </c>
      <c r="T58" s="163">
        <v>18</v>
      </c>
      <c r="U58" s="164"/>
      <c r="V58" s="165"/>
      <c r="W58" s="29">
        <v>5</v>
      </c>
      <c r="X58" s="25">
        <v>0</v>
      </c>
      <c r="Y58" s="64">
        <v>0</v>
      </c>
      <c r="Z58" s="26">
        <v>50</v>
      </c>
      <c r="AA58" s="29">
        <v>0</v>
      </c>
      <c r="AB58" s="29">
        <v>0</v>
      </c>
      <c r="AC58" s="28">
        <v>0</v>
      </c>
      <c r="AD58" s="60">
        <f t="shared" si="5"/>
        <v>254</v>
      </c>
      <c r="AE58" s="62">
        <v>53</v>
      </c>
      <c r="AF58" s="12"/>
      <c r="AG58" s="12"/>
      <c r="AH58" s="12"/>
    </row>
    <row r="59" spans="1:34" s="5" customFormat="1" ht="15" customHeight="1">
      <c r="A59" s="161">
        <v>54</v>
      </c>
      <c r="B59" s="32" t="s">
        <v>49</v>
      </c>
      <c r="C59" s="20">
        <v>10</v>
      </c>
      <c r="D59" s="28">
        <v>10</v>
      </c>
      <c r="E59" s="21">
        <v>243</v>
      </c>
      <c r="F59" s="22">
        <f t="shared" si="3"/>
        <v>15</v>
      </c>
      <c r="G59" s="63">
        <v>2</v>
      </c>
      <c r="H59" s="23">
        <v>5</v>
      </c>
      <c r="I59" s="21">
        <v>2</v>
      </c>
      <c r="J59" s="21">
        <v>20</v>
      </c>
      <c r="K59" s="21">
        <v>6</v>
      </c>
      <c r="L59" s="21">
        <v>3</v>
      </c>
      <c r="M59" s="21">
        <f>1</f>
        <v>1</v>
      </c>
      <c r="N59" s="23">
        <f t="shared" si="4"/>
        <v>3</v>
      </c>
      <c r="O59" s="24">
        <v>0</v>
      </c>
      <c r="P59" s="20">
        <v>3</v>
      </c>
      <c r="Q59" s="28">
        <v>50</v>
      </c>
      <c r="R59" s="20">
        <v>100</v>
      </c>
      <c r="S59" s="28">
        <v>100</v>
      </c>
      <c r="T59" s="163">
        <v>4</v>
      </c>
      <c r="U59" s="164"/>
      <c r="V59" s="165"/>
      <c r="W59" s="29">
        <v>5</v>
      </c>
      <c r="X59" s="25">
        <v>0</v>
      </c>
      <c r="Y59" s="64">
        <v>0</v>
      </c>
      <c r="Z59" s="26">
        <v>0</v>
      </c>
      <c r="AA59" s="29">
        <v>0</v>
      </c>
      <c r="AB59" s="29">
        <v>0</v>
      </c>
      <c r="AC59" s="28">
        <v>30</v>
      </c>
      <c r="AD59" s="60">
        <f t="shared" si="5"/>
        <v>254</v>
      </c>
      <c r="AE59" s="62">
        <v>54</v>
      </c>
      <c r="AF59" s="12"/>
      <c r="AG59" s="12"/>
      <c r="AH59" s="12"/>
    </row>
    <row r="60" spans="1:35" s="5" customFormat="1" ht="15" customHeight="1">
      <c r="A60" s="162">
        <v>55</v>
      </c>
      <c r="B60" s="33" t="s">
        <v>52</v>
      </c>
      <c r="C60" s="20">
        <v>10</v>
      </c>
      <c r="D60" s="28">
        <v>0</v>
      </c>
      <c r="E60" s="21">
        <v>146</v>
      </c>
      <c r="F60" s="22">
        <f>IF(E60=0,0,IF(E60&lt;100,5,IF(E60&lt;200,10,IF(E60&lt;300,15,IF(E60&lt;400,20,IF(E60&lt;500,25,30))))))</f>
        <v>10</v>
      </c>
      <c r="G60" s="63">
        <v>0</v>
      </c>
      <c r="H60" s="23">
        <v>0</v>
      </c>
      <c r="I60" s="21">
        <v>3</v>
      </c>
      <c r="J60" s="21">
        <v>30</v>
      </c>
      <c r="K60" s="21">
        <v>14</v>
      </c>
      <c r="L60" s="21">
        <v>5</v>
      </c>
      <c r="M60" s="21">
        <v>0</v>
      </c>
      <c r="N60" s="23">
        <f>M60*3</f>
        <v>0</v>
      </c>
      <c r="O60" s="24">
        <v>30</v>
      </c>
      <c r="P60" s="20">
        <v>2</v>
      </c>
      <c r="Q60" s="28">
        <v>0</v>
      </c>
      <c r="R60" s="20">
        <v>100</v>
      </c>
      <c r="S60" s="28">
        <v>100</v>
      </c>
      <c r="T60" s="163">
        <v>18</v>
      </c>
      <c r="U60" s="164"/>
      <c r="V60" s="165"/>
      <c r="W60" s="29">
        <v>5</v>
      </c>
      <c r="X60" s="25">
        <v>0</v>
      </c>
      <c r="Y60" s="64">
        <v>0</v>
      </c>
      <c r="Z60" s="26">
        <v>0</v>
      </c>
      <c r="AA60" s="29">
        <v>40</v>
      </c>
      <c r="AB60" s="29">
        <v>0</v>
      </c>
      <c r="AC60" s="28">
        <v>0</v>
      </c>
      <c r="AD60" s="60">
        <f>C60+D60+F60+H60+J60+L60+N60+O60+P60+Q60+S60+U60+W60+X60+Z60+AA60+AB60+AC60+Y60</f>
        <v>232</v>
      </c>
      <c r="AE60" s="61">
        <v>55</v>
      </c>
      <c r="AF60" s="12"/>
      <c r="AG60" s="12"/>
      <c r="AH60" s="12"/>
      <c r="AI60" s="3"/>
    </row>
    <row r="61" spans="1:34" s="5" customFormat="1" ht="15" customHeight="1">
      <c r="A61" s="161">
        <v>56</v>
      </c>
      <c r="B61" s="32" t="s">
        <v>68</v>
      </c>
      <c r="C61" s="20">
        <v>10</v>
      </c>
      <c r="D61" s="28">
        <v>10</v>
      </c>
      <c r="E61" s="21">
        <v>70</v>
      </c>
      <c r="F61" s="22">
        <f t="shared" si="3"/>
        <v>5</v>
      </c>
      <c r="G61" s="63">
        <v>2</v>
      </c>
      <c r="H61" s="23">
        <v>5</v>
      </c>
      <c r="I61" s="21">
        <v>2</v>
      </c>
      <c r="J61" s="21">
        <v>20</v>
      </c>
      <c r="K61" s="21">
        <v>6</v>
      </c>
      <c r="L61" s="21">
        <v>3</v>
      </c>
      <c r="M61" s="21">
        <f>4</f>
        <v>4</v>
      </c>
      <c r="N61" s="23">
        <f t="shared" si="4"/>
        <v>12</v>
      </c>
      <c r="O61" s="24">
        <v>30</v>
      </c>
      <c r="P61" s="20">
        <v>8</v>
      </c>
      <c r="Q61" s="28">
        <v>0</v>
      </c>
      <c r="R61" s="20">
        <v>100</v>
      </c>
      <c r="S61" s="28">
        <v>100</v>
      </c>
      <c r="T61" s="163">
        <v>41</v>
      </c>
      <c r="U61" s="164"/>
      <c r="V61" s="165"/>
      <c r="W61" s="29">
        <v>10</v>
      </c>
      <c r="X61" s="25">
        <v>10</v>
      </c>
      <c r="Y61" s="64">
        <v>0</v>
      </c>
      <c r="Z61" s="26">
        <v>0</v>
      </c>
      <c r="AA61" s="29">
        <v>0</v>
      </c>
      <c r="AB61" s="29">
        <v>0</v>
      </c>
      <c r="AC61" s="28">
        <v>0</v>
      </c>
      <c r="AD61" s="60">
        <f t="shared" si="5"/>
        <v>223</v>
      </c>
      <c r="AE61" s="62">
        <v>56</v>
      </c>
      <c r="AF61" s="12"/>
      <c r="AG61" s="12"/>
      <c r="AH61" s="12"/>
    </row>
    <row r="62" spans="1:34" s="5" customFormat="1" ht="15" customHeight="1">
      <c r="A62" s="162">
        <v>57</v>
      </c>
      <c r="B62" s="32" t="s">
        <v>87</v>
      </c>
      <c r="C62" s="20">
        <v>0</v>
      </c>
      <c r="D62" s="28">
        <v>0</v>
      </c>
      <c r="E62" s="21">
        <v>202</v>
      </c>
      <c r="F62" s="22">
        <f>IF(E62=0,0,IF(E62&lt;100,5,IF(E62&lt;200,10,IF(E62&lt;300,15,IF(E62&lt;400,20,IF(E62&lt;500,25,30))))))</f>
        <v>15</v>
      </c>
      <c r="G62" s="63">
        <v>1</v>
      </c>
      <c r="H62" s="23">
        <v>5</v>
      </c>
      <c r="I62" s="21">
        <v>2</v>
      </c>
      <c r="J62" s="21">
        <v>20</v>
      </c>
      <c r="K62" s="21">
        <v>7</v>
      </c>
      <c r="L62" s="21">
        <v>3</v>
      </c>
      <c r="M62" s="21">
        <v>0</v>
      </c>
      <c r="N62" s="23">
        <f>M62*3</f>
        <v>0</v>
      </c>
      <c r="O62" s="24">
        <v>0</v>
      </c>
      <c r="P62" s="20">
        <v>4</v>
      </c>
      <c r="Q62" s="28">
        <v>0</v>
      </c>
      <c r="R62" s="20">
        <v>100</v>
      </c>
      <c r="S62" s="28">
        <v>100</v>
      </c>
      <c r="T62" s="163">
        <v>25</v>
      </c>
      <c r="U62" s="164"/>
      <c r="V62" s="165"/>
      <c r="W62" s="29">
        <v>10</v>
      </c>
      <c r="X62" s="25">
        <v>10</v>
      </c>
      <c r="Y62" s="64">
        <v>0</v>
      </c>
      <c r="Z62" s="26">
        <v>50</v>
      </c>
      <c r="AA62" s="29">
        <v>0</v>
      </c>
      <c r="AB62" s="29">
        <v>0</v>
      </c>
      <c r="AC62" s="28">
        <v>0</v>
      </c>
      <c r="AD62" s="60">
        <f>C62+D62+F62+H62+J62+L62+N62+O62+P62+Q62+S62+U62+W62+X62+Z62+AA62+AB62+AC62+Y62</f>
        <v>217</v>
      </c>
      <c r="AE62" s="62">
        <v>57</v>
      </c>
      <c r="AF62" s="12"/>
      <c r="AG62" s="12"/>
      <c r="AH62" s="12"/>
    </row>
    <row r="63" spans="1:34" s="5" customFormat="1" ht="15" customHeight="1">
      <c r="A63" s="161">
        <v>58</v>
      </c>
      <c r="B63" s="32" t="s">
        <v>82</v>
      </c>
      <c r="C63" s="20">
        <v>10</v>
      </c>
      <c r="D63" s="28">
        <v>10</v>
      </c>
      <c r="E63" s="21">
        <v>318</v>
      </c>
      <c r="F63" s="22">
        <f t="shared" si="3"/>
        <v>20</v>
      </c>
      <c r="G63" s="63">
        <v>39</v>
      </c>
      <c r="H63" s="23">
        <v>10</v>
      </c>
      <c r="I63" s="21">
        <v>1</v>
      </c>
      <c r="J63" s="21">
        <v>10</v>
      </c>
      <c r="K63" s="21">
        <v>3</v>
      </c>
      <c r="L63" s="21">
        <v>3</v>
      </c>
      <c r="M63" s="21">
        <f>2</f>
        <v>2</v>
      </c>
      <c r="N63" s="23">
        <f t="shared" si="4"/>
        <v>6</v>
      </c>
      <c r="O63" s="24">
        <v>30</v>
      </c>
      <c r="P63" s="20">
        <v>3</v>
      </c>
      <c r="Q63" s="28">
        <v>0</v>
      </c>
      <c r="R63" s="20">
        <v>100</v>
      </c>
      <c r="S63" s="28">
        <v>100</v>
      </c>
      <c r="T63" s="163">
        <v>30</v>
      </c>
      <c r="U63" s="164"/>
      <c r="V63" s="165"/>
      <c r="W63" s="29">
        <v>10</v>
      </c>
      <c r="X63" s="25">
        <v>0</v>
      </c>
      <c r="Y63" s="64">
        <v>0</v>
      </c>
      <c r="Z63" s="26">
        <v>0</v>
      </c>
      <c r="AA63" s="29">
        <v>0</v>
      </c>
      <c r="AB63" s="29">
        <v>0</v>
      </c>
      <c r="AC63" s="28">
        <v>0</v>
      </c>
      <c r="AD63" s="60">
        <f t="shared" si="5"/>
        <v>212</v>
      </c>
      <c r="AE63" s="62">
        <v>58</v>
      </c>
      <c r="AF63" s="12"/>
      <c r="AG63" s="12"/>
      <c r="AH63" s="12"/>
    </row>
    <row r="64" spans="1:35" s="5" customFormat="1" ht="15" customHeight="1">
      <c r="A64" s="161">
        <v>59</v>
      </c>
      <c r="B64" s="32" t="s">
        <v>66</v>
      </c>
      <c r="C64" s="20">
        <v>10</v>
      </c>
      <c r="D64" s="28">
        <v>10</v>
      </c>
      <c r="E64" s="21">
        <v>249</v>
      </c>
      <c r="F64" s="22">
        <f t="shared" si="3"/>
        <v>15</v>
      </c>
      <c r="G64" s="63">
        <v>1</v>
      </c>
      <c r="H64" s="23">
        <v>5</v>
      </c>
      <c r="I64" s="21">
        <v>7</v>
      </c>
      <c r="J64" s="21">
        <v>70</v>
      </c>
      <c r="K64" s="21">
        <v>16</v>
      </c>
      <c r="L64" s="21">
        <v>5</v>
      </c>
      <c r="M64" s="21">
        <f>2</f>
        <v>2</v>
      </c>
      <c r="N64" s="23">
        <f t="shared" si="4"/>
        <v>6</v>
      </c>
      <c r="O64" s="24">
        <v>0</v>
      </c>
      <c r="P64" s="20">
        <v>16</v>
      </c>
      <c r="Q64" s="28">
        <v>0</v>
      </c>
      <c r="R64" s="20">
        <v>0</v>
      </c>
      <c r="S64" s="28">
        <v>0</v>
      </c>
      <c r="T64" s="163">
        <v>58</v>
      </c>
      <c r="U64" s="164"/>
      <c r="V64" s="165"/>
      <c r="W64" s="29">
        <v>20</v>
      </c>
      <c r="X64" s="25">
        <v>0</v>
      </c>
      <c r="Y64" s="64">
        <v>20</v>
      </c>
      <c r="Z64" s="26">
        <v>0</v>
      </c>
      <c r="AA64" s="29">
        <v>0</v>
      </c>
      <c r="AB64" s="29">
        <v>0</v>
      </c>
      <c r="AC64" s="28">
        <v>30</v>
      </c>
      <c r="AD64" s="60">
        <f t="shared" si="5"/>
        <v>207</v>
      </c>
      <c r="AE64" s="61">
        <v>59</v>
      </c>
      <c r="AF64" s="97"/>
      <c r="AG64" s="97"/>
      <c r="AH64" s="97"/>
      <c r="AI64" s="98"/>
    </row>
    <row r="65" spans="1:35" s="5" customFormat="1" ht="15" customHeight="1">
      <c r="A65" s="162">
        <v>60</v>
      </c>
      <c r="B65" s="32" t="s">
        <v>77</v>
      </c>
      <c r="C65" s="20">
        <v>10</v>
      </c>
      <c r="D65" s="28">
        <v>10</v>
      </c>
      <c r="E65" s="21">
        <v>211</v>
      </c>
      <c r="F65" s="22">
        <f t="shared" si="3"/>
        <v>15</v>
      </c>
      <c r="G65" s="63">
        <v>5</v>
      </c>
      <c r="H65" s="23">
        <v>5</v>
      </c>
      <c r="I65" s="21">
        <v>4</v>
      </c>
      <c r="J65" s="21">
        <v>40</v>
      </c>
      <c r="K65" s="21">
        <v>10</v>
      </c>
      <c r="L65" s="21">
        <v>3</v>
      </c>
      <c r="M65" s="21">
        <f>1+3</f>
        <v>4</v>
      </c>
      <c r="N65" s="23">
        <f t="shared" si="4"/>
        <v>12</v>
      </c>
      <c r="O65" s="24">
        <v>0</v>
      </c>
      <c r="P65" s="20">
        <v>7</v>
      </c>
      <c r="Q65" s="28">
        <v>0</v>
      </c>
      <c r="R65" s="20">
        <v>0</v>
      </c>
      <c r="S65" s="28">
        <v>0</v>
      </c>
      <c r="T65" s="163">
        <v>30</v>
      </c>
      <c r="U65" s="164"/>
      <c r="V65" s="165"/>
      <c r="W65" s="29">
        <v>10</v>
      </c>
      <c r="X65" s="25">
        <v>10</v>
      </c>
      <c r="Y65" s="64">
        <v>0</v>
      </c>
      <c r="Z65" s="26">
        <v>50</v>
      </c>
      <c r="AA65" s="29">
        <v>0</v>
      </c>
      <c r="AB65" s="29">
        <v>0</v>
      </c>
      <c r="AC65" s="28">
        <v>0</v>
      </c>
      <c r="AD65" s="60">
        <f t="shared" si="5"/>
        <v>172</v>
      </c>
      <c r="AE65" s="62">
        <v>60</v>
      </c>
      <c r="AF65" s="12"/>
      <c r="AG65" s="12"/>
      <c r="AH65" s="12"/>
      <c r="AI65" s="3"/>
    </row>
    <row r="66" spans="1:34" s="160" customFormat="1" ht="15" customHeight="1" thickBot="1">
      <c r="A66" s="161">
        <v>61</v>
      </c>
      <c r="B66" s="34" t="s">
        <v>99</v>
      </c>
      <c r="C66" s="151">
        <v>0</v>
      </c>
      <c r="D66" s="151">
        <v>0</v>
      </c>
      <c r="E66" s="35">
        <f>'[1]Исходные данные'!F62</f>
        <v>0</v>
      </c>
      <c r="F66" s="22">
        <f t="shared" si="3"/>
        <v>0</v>
      </c>
      <c r="G66" s="152">
        <v>1</v>
      </c>
      <c r="H66" s="36">
        <v>5</v>
      </c>
      <c r="I66" s="21">
        <v>2</v>
      </c>
      <c r="J66" s="21">
        <v>20</v>
      </c>
      <c r="K66" s="21">
        <v>7</v>
      </c>
      <c r="L66" s="21">
        <v>3</v>
      </c>
      <c r="M66" s="35">
        <v>0</v>
      </c>
      <c r="N66" s="36">
        <f t="shared" si="4"/>
        <v>0</v>
      </c>
      <c r="O66" s="153">
        <v>0</v>
      </c>
      <c r="P66" s="151">
        <v>5</v>
      </c>
      <c r="Q66" s="151">
        <v>0</v>
      </c>
      <c r="R66" s="23">
        <v>100</v>
      </c>
      <c r="S66" s="154">
        <v>100</v>
      </c>
      <c r="T66" s="166">
        <v>25</v>
      </c>
      <c r="U66" s="167"/>
      <c r="V66" s="168"/>
      <c r="W66" s="155">
        <v>10</v>
      </c>
      <c r="X66" s="156">
        <v>0</v>
      </c>
      <c r="Y66" s="151">
        <v>0</v>
      </c>
      <c r="Z66" s="22">
        <v>0</v>
      </c>
      <c r="AA66" s="155">
        <v>0</v>
      </c>
      <c r="AB66" s="155">
        <v>0</v>
      </c>
      <c r="AC66" s="151">
        <v>0</v>
      </c>
      <c r="AD66" s="157">
        <f t="shared" si="5"/>
        <v>143</v>
      </c>
      <c r="AE66" s="158">
        <v>61</v>
      </c>
      <c r="AF66" s="159"/>
      <c r="AG66" s="159"/>
      <c r="AH66" s="159"/>
    </row>
    <row r="67" spans="3:35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7"/>
      <c r="N67" s="7"/>
      <c r="O67" s="2"/>
      <c r="P67" s="9"/>
      <c r="R67" s="2"/>
      <c r="S67" s="2"/>
      <c r="T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3"/>
      <c r="AG67" s="13"/>
      <c r="AH67" s="13"/>
      <c r="AI67" s="13"/>
    </row>
    <row r="68" spans="3:35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8"/>
      <c r="N68" s="8"/>
      <c r="O68" s="2"/>
      <c r="R68" s="2"/>
      <c r="S68" s="2"/>
      <c r="T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3"/>
      <c r="AG68" s="13"/>
      <c r="AH68" s="13"/>
      <c r="AI68" s="13"/>
    </row>
    <row r="69" spans="2:31" ht="15">
      <c r="B69" s="1" t="s">
        <v>101</v>
      </c>
      <c r="C69" s="2"/>
      <c r="D69" s="2"/>
      <c r="E69" s="2"/>
      <c r="F69" s="2"/>
      <c r="G69" s="2"/>
      <c r="H69" s="2"/>
      <c r="I69" s="2"/>
      <c r="J69" s="2"/>
      <c r="K69" s="2"/>
      <c r="L69" s="2"/>
      <c r="O69" s="2"/>
      <c r="R69" s="2"/>
      <c r="S69" s="2"/>
      <c r="T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ht="75.75" customHeight="1">
      <c r="B70" s="19" t="s">
        <v>102</v>
      </c>
      <c r="C70" s="2"/>
      <c r="D70" s="2"/>
      <c r="E70" s="2"/>
      <c r="F70" s="2"/>
      <c r="G70" s="2"/>
      <c r="H70" s="2"/>
      <c r="I70" s="2"/>
      <c r="J70" s="2"/>
      <c r="K70" s="2"/>
      <c r="L70" s="2"/>
      <c r="O70" s="2"/>
      <c r="R70" s="2"/>
      <c r="S70" s="2"/>
      <c r="T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75.75" customHeight="1">
      <c r="B71" s="19" t="s">
        <v>103</v>
      </c>
      <c r="C71" s="2"/>
      <c r="D71" s="2"/>
      <c r="E71" s="2"/>
      <c r="F71" s="2"/>
      <c r="G71" s="2"/>
      <c r="H71" s="2"/>
      <c r="I71" s="2"/>
      <c r="J71" s="2"/>
      <c r="K71" s="2"/>
      <c r="L71" s="2"/>
      <c r="O71" s="2"/>
      <c r="R71" s="2"/>
      <c r="S71" s="2"/>
      <c r="T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ht="60.75" customHeight="1">
      <c r="B72" s="19" t="s">
        <v>104</v>
      </c>
      <c r="C72" s="2"/>
      <c r="D72" s="2"/>
      <c r="E72" s="2"/>
      <c r="F72" s="2"/>
      <c r="G72" s="2"/>
      <c r="H72" s="2"/>
      <c r="I72" s="2"/>
      <c r="J72" s="2"/>
      <c r="K72" s="2"/>
      <c r="L72" s="2"/>
      <c r="O72" s="2"/>
      <c r="R72" s="2"/>
      <c r="S72" s="2"/>
      <c r="T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3:31" ht="15">
      <c r="C73" s="2"/>
      <c r="D73" s="2"/>
      <c r="E73" s="2"/>
      <c r="F73" s="2"/>
      <c r="G73" s="2"/>
      <c r="H73" s="2"/>
      <c r="I73" s="2"/>
      <c r="J73" s="2"/>
      <c r="K73" s="2"/>
      <c r="L73" s="2"/>
      <c r="O73" s="2"/>
      <c r="R73" s="2"/>
      <c r="S73" s="2"/>
      <c r="T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3:31" ht="15">
      <c r="C74" s="2"/>
      <c r="D74" s="2"/>
      <c r="E74" s="2"/>
      <c r="F74" s="2"/>
      <c r="G74" s="2"/>
      <c r="H74" s="2"/>
      <c r="I74" s="2"/>
      <c r="J74" s="2"/>
      <c r="K74" s="2"/>
      <c r="L74" s="2"/>
      <c r="O74" s="2"/>
      <c r="R74" s="2"/>
      <c r="S74" s="2"/>
      <c r="T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3:31" ht="15">
      <c r="C75" s="2"/>
      <c r="D75" s="2"/>
      <c r="E75" s="2"/>
      <c r="F75" s="2"/>
      <c r="G75" s="2"/>
      <c r="H75" s="2"/>
      <c r="I75" s="2"/>
      <c r="J75" s="2"/>
      <c r="K75" s="2"/>
      <c r="L75" s="2"/>
      <c r="O75" s="2"/>
      <c r="R75" s="2"/>
      <c r="S75" s="2"/>
      <c r="T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3:31" ht="15">
      <c r="C76" s="2"/>
      <c r="D76" s="2"/>
      <c r="E76" s="2"/>
      <c r="F76" s="2"/>
      <c r="G76" s="2"/>
      <c r="H76" s="2"/>
      <c r="I76" s="2"/>
      <c r="J76" s="2"/>
      <c r="K76" s="2"/>
      <c r="L76" s="2"/>
      <c r="O76" s="2"/>
      <c r="R76" s="2"/>
      <c r="S76" s="2"/>
      <c r="T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3:31" ht="15">
      <c r="C77" s="2"/>
      <c r="D77" s="2"/>
      <c r="E77" s="2"/>
      <c r="F77" s="2"/>
      <c r="G77" s="2"/>
      <c r="H77" s="2"/>
      <c r="I77" s="2"/>
      <c r="J77" s="2"/>
      <c r="K77" s="2"/>
      <c r="L77" s="2"/>
      <c r="O77" s="2"/>
      <c r="R77" s="2"/>
      <c r="S77" s="2"/>
      <c r="T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3:31" ht="15">
      <c r="C78" s="2"/>
      <c r="D78" s="2"/>
      <c r="E78" s="2"/>
      <c r="F78" s="2"/>
      <c r="G78" s="2"/>
      <c r="H78" s="2"/>
      <c r="I78" s="2"/>
      <c r="J78" s="2"/>
      <c r="K78" s="2"/>
      <c r="L78" s="2"/>
      <c r="O78" s="2"/>
      <c r="R78" s="2"/>
      <c r="S78" s="2"/>
      <c r="T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3:31" ht="15">
      <c r="C79" s="2"/>
      <c r="D79" s="2"/>
      <c r="E79" s="2"/>
      <c r="F79" s="2"/>
      <c r="G79" s="2"/>
      <c r="H79" s="2"/>
      <c r="I79" s="2"/>
      <c r="J79" s="2"/>
      <c r="K79" s="2"/>
      <c r="L79" s="2"/>
      <c r="O79" s="2"/>
      <c r="R79" s="2"/>
      <c r="S79" s="2"/>
      <c r="T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3:31" ht="15">
      <c r="C80" s="2"/>
      <c r="D80" s="2"/>
      <c r="E80" s="2"/>
      <c r="F80" s="2"/>
      <c r="G80" s="2"/>
      <c r="H80" s="2"/>
      <c r="I80" s="2"/>
      <c r="J80" s="2"/>
      <c r="K80" s="2"/>
      <c r="L80" s="2"/>
      <c r="O80" s="2"/>
      <c r="R80" s="2"/>
      <c r="S80" s="2"/>
      <c r="T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3:31" ht="15">
      <c r="C81" s="2"/>
      <c r="D81" s="2"/>
      <c r="E81" s="2"/>
      <c r="F81" s="2"/>
      <c r="G81" s="2"/>
      <c r="H81" s="2"/>
      <c r="I81" s="2"/>
      <c r="J81" s="2"/>
      <c r="K81" s="2"/>
      <c r="L81" s="2"/>
      <c r="O81" s="2"/>
      <c r="R81" s="2"/>
      <c r="S81" s="2"/>
      <c r="T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3:31" ht="15">
      <c r="C82" s="2"/>
      <c r="D82" s="2"/>
      <c r="E82" s="2"/>
      <c r="F82" s="2"/>
      <c r="G82" s="2"/>
      <c r="H82" s="2"/>
      <c r="I82" s="2"/>
      <c r="J82" s="2"/>
      <c r="K82" s="2"/>
      <c r="L82" s="2"/>
      <c r="O82" s="2"/>
      <c r="R82" s="2"/>
      <c r="S82" s="2"/>
      <c r="T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3:31" ht="15">
      <c r="C83" s="2"/>
      <c r="D83" s="2"/>
      <c r="E83" s="2"/>
      <c r="F83" s="2"/>
      <c r="G83" s="2"/>
      <c r="H83" s="2"/>
      <c r="I83" s="2"/>
      <c r="J83" s="2"/>
      <c r="K83" s="2"/>
      <c r="L83" s="2"/>
      <c r="O83" s="2"/>
      <c r="R83" s="2"/>
      <c r="S83" s="2"/>
      <c r="T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3:31" ht="15">
      <c r="C84" s="2"/>
      <c r="D84" s="2"/>
      <c r="E84" s="2"/>
      <c r="F84" s="2"/>
      <c r="G84" s="2"/>
      <c r="H84" s="2"/>
      <c r="I84" s="2"/>
      <c r="J84" s="2"/>
      <c r="K84" s="2"/>
      <c r="L84" s="2"/>
      <c r="O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3:31" ht="15">
      <c r="C85" s="2"/>
      <c r="D85" s="2"/>
      <c r="E85" s="2"/>
      <c r="F85" s="2"/>
      <c r="G85" s="2"/>
      <c r="H85" s="2"/>
      <c r="I85" s="2"/>
      <c r="J85" s="2"/>
      <c r="K85" s="2"/>
      <c r="L85" s="2"/>
      <c r="O85" s="2"/>
      <c r="R85" s="2"/>
      <c r="S85" s="2"/>
      <c r="T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3:31" ht="15">
      <c r="C86" s="2"/>
      <c r="D86" s="2"/>
      <c r="E86" s="2"/>
      <c r="F86" s="2"/>
      <c r="G86" s="2"/>
      <c r="H86" s="2"/>
      <c r="I86" s="2"/>
      <c r="J86" s="2"/>
      <c r="K86" s="2"/>
      <c r="L86" s="2"/>
      <c r="O86" s="2"/>
      <c r="R86" s="2"/>
      <c r="S86" s="2"/>
      <c r="T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3:31" ht="15">
      <c r="C87" s="2"/>
      <c r="D87" s="2"/>
      <c r="E87" s="2"/>
      <c r="F87" s="2"/>
      <c r="G87" s="2"/>
      <c r="H87" s="2"/>
      <c r="I87" s="2"/>
      <c r="J87" s="2"/>
      <c r="K87" s="2"/>
      <c r="L87" s="2"/>
      <c r="O87" s="2"/>
      <c r="R87" s="2"/>
      <c r="S87" s="2"/>
      <c r="T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3:31" ht="15">
      <c r="C88" s="2"/>
      <c r="D88" s="2"/>
      <c r="E88" s="2"/>
      <c r="F88" s="2"/>
      <c r="G88" s="2"/>
      <c r="H88" s="2"/>
      <c r="I88" s="2"/>
      <c r="J88" s="2"/>
      <c r="K88" s="2"/>
      <c r="L88" s="2"/>
      <c r="O88" s="2"/>
      <c r="R88" s="2"/>
      <c r="S88" s="2"/>
      <c r="T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3:31" ht="15">
      <c r="C89" s="2"/>
      <c r="D89" s="2"/>
      <c r="E89" s="2"/>
      <c r="F89" s="2"/>
      <c r="G89" s="2"/>
      <c r="H89" s="2"/>
      <c r="I89" s="2"/>
      <c r="J89" s="2"/>
      <c r="K89" s="2"/>
      <c r="L89" s="2"/>
      <c r="O89" s="2"/>
      <c r="R89" s="2"/>
      <c r="S89" s="2"/>
      <c r="T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3:31" ht="15">
      <c r="C90" s="2"/>
      <c r="D90" s="2"/>
      <c r="E90" s="2"/>
      <c r="F90" s="2"/>
      <c r="G90" s="2"/>
      <c r="H90" s="2"/>
      <c r="I90" s="2"/>
      <c r="J90" s="2"/>
      <c r="K90" s="2"/>
      <c r="L90" s="2"/>
      <c r="O90" s="2"/>
      <c r="R90" s="2"/>
      <c r="S90" s="2"/>
      <c r="T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3:31" ht="15">
      <c r="C91" s="2"/>
      <c r="D91" s="2"/>
      <c r="E91" s="2"/>
      <c r="F91" s="2"/>
      <c r="G91" s="2"/>
      <c r="H91" s="2"/>
      <c r="I91" s="2"/>
      <c r="J91" s="2"/>
      <c r="K91" s="2"/>
      <c r="L91" s="2"/>
      <c r="O91" s="2"/>
      <c r="R91" s="2"/>
      <c r="S91" s="2"/>
      <c r="T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3:31" ht="15">
      <c r="C92" s="2"/>
      <c r="D92" s="2"/>
      <c r="E92" s="2"/>
      <c r="F92" s="2"/>
      <c r="G92" s="2"/>
      <c r="H92" s="2"/>
      <c r="I92" s="2"/>
      <c r="J92" s="2"/>
      <c r="K92" s="2"/>
      <c r="L92" s="2"/>
      <c r="O92" s="2"/>
      <c r="R92" s="2"/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3:31" ht="15">
      <c r="C93" s="2"/>
      <c r="D93" s="2"/>
      <c r="E93" s="2"/>
      <c r="F93" s="2"/>
      <c r="G93" s="2"/>
      <c r="H93" s="2"/>
      <c r="I93" s="2"/>
      <c r="J93" s="2"/>
      <c r="K93" s="2"/>
      <c r="L93" s="2"/>
      <c r="O93" s="2"/>
      <c r="R93" s="2"/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3:31" ht="15">
      <c r="C94" s="2"/>
      <c r="D94" s="2"/>
      <c r="E94" s="2"/>
      <c r="F94" s="2"/>
      <c r="G94" s="2"/>
      <c r="H94" s="2"/>
      <c r="I94" s="2"/>
      <c r="J94" s="2"/>
      <c r="K94" s="2"/>
      <c r="L94" s="2"/>
      <c r="O94" s="2"/>
      <c r="R94" s="2"/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3:31" ht="15">
      <c r="C95" s="2"/>
      <c r="D95" s="2"/>
      <c r="E95" s="2"/>
      <c r="F95" s="2"/>
      <c r="G95" s="2"/>
      <c r="H95" s="2"/>
      <c r="I95" s="2"/>
      <c r="J95" s="2"/>
      <c r="K95" s="2"/>
      <c r="L95" s="2"/>
      <c r="O95" s="2"/>
      <c r="R95" s="2"/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3:31" ht="15">
      <c r="C96" s="2"/>
      <c r="D96" s="2"/>
      <c r="E96" s="2"/>
      <c r="F96" s="2"/>
      <c r="G96" s="2"/>
      <c r="H96" s="2"/>
      <c r="I96" s="2"/>
      <c r="J96" s="2"/>
      <c r="K96" s="2"/>
      <c r="L96" s="2"/>
      <c r="O96" s="2"/>
      <c r="R96" s="2"/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3:31" ht="15">
      <c r="C97" s="2"/>
      <c r="D97" s="2"/>
      <c r="E97" s="2"/>
      <c r="F97" s="2"/>
      <c r="G97" s="2"/>
      <c r="H97" s="2"/>
      <c r="I97" s="2"/>
      <c r="J97" s="2"/>
      <c r="K97" s="2"/>
      <c r="L97" s="2"/>
      <c r="O97" s="2"/>
      <c r="R97" s="2"/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3:31" ht="15">
      <c r="C98" s="2"/>
      <c r="D98" s="2"/>
      <c r="E98" s="2"/>
      <c r="F98" s="2"/>
      <c r="G98" s="2"/>
      <c r="H98" s="2"/>
      <c r="I98" s="2"/>
      <c r="J98" s="2"/>
      <c r="K98" s="2"/>
      <c r="L98" s="2"/>
      <c r="O98" s="2"/>
      <c r="R98" s="2"/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3:31" ht="15">
      <c r="C99" s="2"/>
      <c r="D99" s="2"/>
      <c r="E99" s="2"/>
      <c r="F99" s="2"/>
      <c r="G99" s="2"/>
      <c r="H99" s="2"/>
      <c r="I99" s="2"/>
      <c r="J99" s="2"/>
      <c r="K99" s="2"/>
      <c r="L99" s="2"/>
      <c r="O99" s="2"/>
      <c r="R99" s="2"/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3:3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O100" s="2"/>
      <c r="R100" s="2"/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3:3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O101" s="2"/>
      <c r="R101" s="2"/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3:3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O102" s="2"/>
      <c r="R102" s="2"/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3:3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O103" s="2"/>
      <c r="R103" s="2"/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O104" s="2"/>
      <c r="R104" s="2"/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O105" s="2"/>
      <c r="R105" s="2"/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O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O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O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O109" s="2"/>
      <c r="R109" s="2"/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O110" s="2"/>
      <c r="R110" s="2"/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ht="15">
      <c r="C111" s="2"/>
      <c r="D111" s="2"/>
      <c r="E111" s="2"/>
      <c r="F111" s="2"/>
      <c r="G111" s="2"/>
      <c r="H111" s="2"/>
      <c r="I111" s="2"/>
      <c r="J111" s="2"/>
      <c r="K111" s="2"/>
      <c r="L111" s="2"/>
      <c r="O111" s="2"/>
      <c r="R111" s="2"/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ht="15">
      <c r="C112" s="2"/>
      <c r="D112" s="2"/>
      <c r="E112" s="2"/>
      <c r="F112" s="2"/>
      <c r="G112" s="2"/>
      <c r="H112" s="2"/>
      <c r="I112" s="2"/>
      <c r="J112" s="2"/>
      <c r="K112" s="2"/>
      <c r="L112" s="2"/>
      <c r="O112" s="2"/>
      <c r="R112" s="2"/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3:31" ht="15">
      <c r="C113" s="2"/>
      <c r="D113" s="2"/>
      <c r="E113" s="2"/>
      <c r="F113" s="2"/>
      <c r="G113" s="2"/>
      <c r="H113" s="2"/>
      <c r="I113" s="2"/>
      <c r="J113" s="2"/>
      <c r="K113" s="2"/>
      <c r="L113" s="2"/>
      <c r="O113" s="2"/>
      <c r="R113" s="2"/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3:3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O114" s="2"/>
      <c r="R114" s="2"/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O115" s="2"/>
      <c r="R115" s="2"/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3:3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O116" s="2"/>
      <c r="R116" s="2"/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3:3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O117" s="2"/>
      <c r="R117" s="2"/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3:3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O118" s="2"/>
      <c r="R118" s="2"/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3:3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O119" s="2"/>
      <c r="R119" s="2"/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3:3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O120" s="2"/>
      <c r="R120" s="2"/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3:3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O121" s="2"/>
      <c r="R121" s="2"/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3:3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O122" s="2"/>
      <c r="R122" s="2"/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3:3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O123" s="2"/>
      <c r="R123" s="2"/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O124" s="2"/>
      <c r="R124" s="2"/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O125" s="2"/>
      <c r="R125" s="2"/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O126" s="2"/>
      <c r="R126" s="2"/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O127" s="2"/>
      <c r="R127" s="2"/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O128" s="2"/>
      <c r="R128" s="2"/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O129" s="2"/>
      <c r="R129" s="2"/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O130" s="2"/>
      <c r="R130" s="2"/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O131" s="2"/>
      <c r="R131" s="2"/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O132" s="2"/>
      <c r="R132" s="2"/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O133" s="2"/>
      <c r="R133" s="2"/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O134" s="2"/>
      <c r="R134" s="2"/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O135" s="2"/>
      <c r="R135" s="2"/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O136" s="2"/>
      <c r="R136" s="2"/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O137" s="2"/>
      <c r="R137" s="2"/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O138" s="2"/>
      <c r="R138" s="2"/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O139" s="2"/>
      <c r="R139" s="2"/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O140" s="2"/>
      <c r="R140" s="2"/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O141" s="2"/>
      <c r="R141" s="2"/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O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O143" s="2"/>
      <c r="R143" s="2"/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  <c r="R144" s="2"/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  <c r="R145" s="2"/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  <c r="R146" s="2"/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  <c r="R147" s="2"/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  <c r="R148" s="2"/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  <c r="R149" s="2"/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O150" s="2"/>
      <c r="R150" s="2"/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O151" s="2"/>
      <c r="R151" s="2"/>
      <c r="S151" s="2"/>
      <c r="T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O152" s="2"/>
      <c r="R152" s="2"/>
      <c r="S152" s="2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O153" s="2"/>
      <c r="R153" s="2"/>
      <c r="S153" s="2"/>
      <c r="T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O154" s="2"/>
      <c r="R154" s="2"/>
      <c r="S154" s="2"/>
      <c r="T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O155" s="2"/>
      <c r="R155" s="2"/>
      <c r="S155" s="2"/>
      <c r="T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O156" s="2"/>
      <c r="R156" s="2"/>
      <c r="S156" s="2"/>
      <c r="T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O157" s="2"/>
      <c r="R157" s="2"/>
      <c r="S157" s="2"/>
      <c r="T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O158" s="2"/>
      <c r="R158" s="2"/>
      <c r="S158" s="2"/>
      <c r="T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O159" s="2"/>
      <c r="R159" s="2"/>
      <c r="S159" s="2"/>
      <c r="T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O160" s="2"/>
      <c r="R160" s="2"/>
      <c r="S160" s="2"/>
      <c r="T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O161" s="2"/>
      <c r="R161" s="2"/>
      <c r="S161" s="2"/>
      <c r="T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O162" s="2"/>
      <c r="R162" s="2"/>
      <c r="S162" s="2"/>
      <c r="T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O163" s="2"/>
      <c r="R163" s="2"/>
      <c r="S163" s="2"/>
      <c r="T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O164" s="2"/>
      <c r="R164" s="2"/>
      <c r="S164" s="2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O165" s="2"/>
      <c r="R165" s="2"/>
      <c r="S165" s="2"/>
      <c r="T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O166" s="2"/>
      <c r="R166" s="2"/>
      <c r="S166" s="2"/>
      <c r="T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O167" s="2"/>
      <c r="R167" s="2"/>
      <c r="S167" s="2"/>
      <c r="T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O168" s="2"/>
      <c r="R168" s="2"/>
      <c r="S168" s="2"/>
      <c r="T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O169" s="2"/>
      <c r="R169" s="2"/>
      <c r="S169" s="2"/>
      <c r="T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O170" s="2"/>
      <c r="R170" s="2"/>
      <c r="S170" s="2"/>
      <c r="T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3:31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O171" s="2"/>
      <c r="R171" s="2"/>
      <c r="S171" s="2"/>
      <c r="T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3:31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O172" s="2"/>
      <c r="R172" s="2"/>
      <c r="S172" s="2"/>
      <c r="T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3:31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O173" s="2"/>
      <c r="R173" s="2"/>
      <c r="S173" s="2"/>
      <c r="T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3:31" ht="15">
      <c r="C174" s="2"/>
      <c r="D174" s="2"/>
      <c r="E174" s="2"/>
      <c r="F174" s="2"/>
      <c r="G174" s="2"/>
      <c r="H174" s="2"/>
      <c r="I174" s="2"/>
      <c r="J174" s="2"/>
      <c r="K174" s="2"/>
      <c r="L174" s="2"/>
      <c r="O174" s="2"/>
      <c r="R174" s="2"/>
      <c r="S174" s="2"/>
      <c r="T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1" ht="15">
      <c r="C175" s="2"/>
      <c r="D175" s="2"/>
      <c r="E175" s="2"/>
      <c r="F175" s="2"/>
      <c r="G175" s="2"/>
      <c r="H175" s="2"/>
      <c r="I175" s="2"/>
      <c r="J175" s="2"/>
      <c r="K175" s="2"/>
      <c r="L175" s="2"/>
      <c r="O175" s="2"/>
      <c r="R175" s="2"/>
      <c r="S175" s="2"/>
      <c r="T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3:31" ht="15">
      <c r="C176" s="2"/>
      <c r="D176" s="2"/>
      <c r="E176" s="2"/>
      <c r="F176" s="2"/>
      <c r="G176" s="2"/>
      <c r="H176" s="2"/>
      <c r="I176" s="2"/>
      <c r="J176" s="2"/>
      <c r="K176" s="2"/>
      <c r="L176" s="2"/>
      <c r="O176" s="2"/>
      <c r="R176" s="2"/>
      <c r="S176" s="2"/>
      <c r="T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3:31" ht="15">
      <c r="C177" s="2"/>
      <c r="D177" s="2"/>
      <c r="E177" s="2"/>
      <c r="F177" s="2"/>
      <c r="G177" s="2"/>
      <c r="H177" s="2"/>
      <c r="I177" s="2"/>
      <c r="J177" s="2"/>
      <c r="K177" s="2"/>
      <c r="L177" s="2"/>
      <c r="O177" s="2"/>
      <c r="R177" s="2"/>
      <c r="S177" s="2"/>
      <c r="T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3:31" ht="15">
      <c r="C178" s="2"/>
      <c r="D178" s="2"/>
      <c r="E178" s="2"/>
      <c r="F178" s="2"/>
      <c r="G178" s="2"/>
      <c r="H178" s="2"/>
      <c r="I178" s="2"/>
      <c r="J178" s="2"/>
      <c r="K178" s="2"/>
      <c r="L178" s="2"/>
      <c r="O178" s="2"/>
      <c r="R178" s="2"/>
      <c r="S178" s="2"/>
      <c r="T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3:31" ht="15">
      <c r="C179" s="2"/>
      <c r="D179" s="2"/>
      <c r="E179" s="2"/>
      <c r="F179" s="2"/>
      <c r="G179" s="2"/>
      <c r="H179" s="2"/>
      <c r="I179" s="2"/>
      <c r="J179" s="2"/>
      <c r="K179" s="2"/>
      <c r="L179" s="2"/>
      <c r="O179" s="2"/>
      <c r="R179" s="2"/>
      <c r="S179" s="2"/>
      <c r="T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3:31" ht="15">
      <c r="C180" s="2"/>
      <c r="D180" s="2"/>
      <c r="E180" s="2"/>
      <c r="F180" s="2"/>
      <c r="G180" s="2"/>
      <c r="H180" s="2"/>
      <c r="I180" s="2"/>
      <c r="J180" s="2"/>
      <c r="K180" s="2"/>
      <c r="L180" s="2"/>
      <c r="O180" s="2"/>
      <c r="R180" s="2"/>
      <c r="S180" s="2"/>
      <c r="T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3:31" ht="15">
      <c r="C181" s="2"/>
      <c r="D181" s="2"/>
      <c r="E181" s="2"/>
      <c r="F181" s="2"/>
      <c r="G181" s="2"/>
      <c r="H181" s="2"/>
      <c r="I181" s="2"/>
      <c r="J181" s="2"/>
      <c r="K181" s="2"/>
      <c r="L181" s="2"/>
      <c r="O181" s="2"/>
      <c r="R181" s="2"/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3:31" ht="15">
      <c r="C182" s="2"/>
      <c r="D182" s="2"/>
      <c r="E182" s="2"/>
      <c r="F182" s="2"/>
      <c r="G182" s="2"/>
      <c r="H182" s="2"/>
      <c r="I182" s="2"/>
      <c r="J182" s="2"/>
      <c r="K182" s="2"/>
      <c r="L182" s="2"/>
      <c r="O182" s="2"/>
      <c r="R182" s="2"/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3:31" ht="15">
      <c r="C183" s="2"/>
      <c r="D183" s="2"/>
      <c r="E183" s="2"/>
      <c r="F183" s="2"/>
      <c r="G183" s="2"/>
      <c r="H183" s="2"/>
      <c r="I183" s="2"/>
      <c r="J183" s="2"/>
      <c r="K183" s="2"/>
      <c r="L183" s="2"/>
      <c r="O183" s="2"/>
      <c r="R183" s="2"/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3:31" ht="15">
      <c r="C184" s="2"/>
      <c r="D184" s="2"/>
      <c r="E184" s="2"/>
      <c r="F184" s="2"/>
      <c r="G184" s="2"/>
      <c r="H184" s="2"/>
      <c r="I184" s="2"/>
      <c r="J184" s="2"/>
      <c r="K184" s="2"/>
      <c r="L184" s="2"/>
      <c r="O184" s="2"/>
      <c r="R184" s="2"/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3:31" ht="15">
      <c r="C185" s="2"/>
      <c r="D185" s="2"/>
      <c r="E185" s="2"/>
      <c r="F185" s="2"/>
      <c r="G185" s="2"/>
      <c r="H185" s="2"/>
      <c r="I185" s="2"/>
      <c r="J185" s="2"/>
      <c r="K185" s="2"/>
      <c r="L185" s="2"/>
      <c r="O185" s="2"/>
      <c r="R185" s="2"/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3:31" ht="15">
      <c r="C186" s="2"/>
      <c r="D186" s="2"/>
      <c r="E186" s="2"/>
      <c r="F186" s="2"/>
      <c r="G186" s="2"/>
      <c r="H186" s="2"/>
      <c r="I186" s="2"/>
      <c r="J186" s="2"/>
      <c r="K186" s="2"/>
      <c r="L186" s="2"/>
      <c r="O186" s="2"/>
      <c r="R186" s="2"/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3:31" ht="15">
      <c r="C187" s="2"/>
      <c r="D187" s="2"/>
      <c r="E187" s="2"/>
      <c r="F187" s="2"/>
      <c r="G187" s="2"/>
      <c r="H187" s="2"/>
      <c r="I187" s="2"/>
      <c r="J187" s="2"/>
      <c r="K187" s="2"/>
      <c r="L187" s="2"/>
      <c r="O187" s="2"/>
      <c r="R187" s="2"/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3:31" ht="15">
      <c r="C188" s="2"/>
      <c r="D188" s="2"/>
      <c r="E188" s="2"/>
      <c r="F188" s="2"/>
      <c r="G188" s="2"/>
      <c r="H188" s="2"/>
      <c r="I188" s="2"/>
      <c r="J188" s="2"/>
      <c r="K188" s="2"/>
      <c r="L188" s="2"/>
      <c r="O188" s="2"/>
      <c r="R188" s="2"/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3:31" ht="15">
      <c r="C189" s="2"/>
      <c r="D189" s="2"/>
      <c r="E189" s="2"/>
      <c r="F189" s="2"/>
      <c r="G189" s="2"/>
      <c r="H189" s="2"/>
      <c r="I189" s="2"/>
      <c r="J189" s="2"/>
      <c r="K189" s="2"/>
      <c r="L189" s="2"/>
      <c r="O189" s="2"/>
      <c r="R189" s="2"/>
      <c r="S189" s="2"/>
      <c r="T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3:31" ht="15">
      <c r="C190" s="2"/>
      <c r="D190" s="2"/>
      <c r="E190" s="2"/>
      <c r="F190" s="2"/>
      <c r="G190" s="2"/>
      <c r="H190" s="2"/>
      <c r="I190" s="2"/>
      <c r="J190" s="2"/>
      <c r="K190" s="2"/>
      <c r="L190" s="2"/>
      <c r="O190" s="2"/>
      <c r="R190" s="2"/>
      <c r="S190" s="2"/>
      <c r="T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3:31" ht="15">
      <c r="C191" s="2"/>
      <c r="D191" s="2"/>
      <c r="E191" s="2"/>
      <c r="F191" s="2"/>
      <c r="G191" s="2"/>
      <c r="H191" s="2"/>
      <c r="I191" s="2"/>
      <c r="J191" s="2"/>
      <c r="K191" s="2"/>
      <c r="L191" s="2"/>
      <c r="O191" s="2"/>
      <c r="R191" s="2"/>
      <c r="S191" s="2"/>
      <c r="T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3:31" ht="15">
      <c r="C192" s="2"/>
      <c r="D192" s="2"/>
      <c r="E192" s="2"/>
      <c r="F192" s="2"/>
      <c r="G192" s="2"/>
      <c r="H192" s="2"/>
      <c r="I192" s="2"/>
      <c r="J192" s="2"/>
      <c r="K192" s="2"/>
      <c r="L192" s="2"/>
      <c r="O192" s="2"/>
      <c r="R192" s="2"/>
      <c r="S192" s="2"/>
      <c r="T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3:31" ht="15">
      <c r="C193" s="2"/>
      <c r="D193" s="2"/>
      <c r="E193" s="2"/>
      <c r="F193" s="2"/>
      <c r="G193" s="2"/>
      <c r="H193" s="2"/>
      <c r="I193" s="2"/>
      <c r="J193" s="2"/>
      <c r="K193" s="2"/>
      <c r="L193" s="2"/>
      <c r="O193" s="2"/>
      <c r="R193" s="2"/>
      <c r="S193" s="2"/>
      <c r="T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3:31" ht="15">
      <c r="C194" s="2"/>
      <c r="D194" s="2"/>
      <c r="E194" s="2"/>
      <c r="F194" s="2"/>
      <c r="G194" s="2"/>
      <c r="H194" s="2"/>
      <c r="I194" s="2"/>
      <c r="J194" s="2"/>
      <c r="K194" s="2"/>
      <c r="L194" s="2"/>
      <c r="O194" s="2"/>
      <c r="R194" s="2"/>
      <c r="S194" s="2"/>
      <c r="T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3:31" ht="15">
      <c r="C195" s="2"/>
      <c r="D195" s="2"/>
      <c r="E195" s="2"/>
      <c r="F195" s="2"/>
      <c r="G195" s="2"/>
      <c r="H195" s="2"/>
      <c r="I195" s="2"/>
      <c r="J195" s="2"/>
      <c r="K195" s="2"/>
      <c r="L195" s="2"/>
      <c r="O195" s="2"/>
      <c r="R195" s="2"/>
      <c r="S195" s="2"/>
      <c r="T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3:31" ht="15">
      <c r="C196" s="2"/>
      <c r="D196" s="2"/>
      <c r="E196" s="2"/>
      <c r="F196" s="2"/>
      <c r="G196" s="2"/>
      <c r="H196" s="2"/>
      <c r="I196" s="2"/>
      <c r="J196" s="2"/>
      <c r="K196" s="2"/>
      <c r="L196" s="2"/>
      <c r="O196" s="2"/>
      <c r="R196" s="2"/>
      <c r="S196" s="2"/>
      <c r="T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3:31" ht="15">
      <c r="C197" s="2"/>
      <c r="D197" s="2"/>
      <c r="E197" s="2"/>
      <c r="F197" s="2"/>
      <c r="G197" s="2"/>
      <c r="H197" s="2"/>
      <c r="I197" s="2"/>
      <c r="J197" s="2"/>
      <c r="K197" s="2"/>
      <c r="L197" s="2"/>
      <c r="O197" s="2"/>
      <c r="R197" s="2"/>
      <c r="S197" s="2"/>
      <c r="T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3:31" ht="15">
      <c r="C198" s="2"/>
      <c r="D198" s="2"/>
      <c r="E198" s="2"/>
      <c r="F198" s="2"/>
      <c r="G198" s="2"/>
      <c r="H198" s="2"/>
      <c r="I198" s="2"/>
      <c r="J198" s="2"/>
      <c r="K198" s="2"/>
      <c r="L198" s="2"/>
      <c r="O198" s="2"/>
      <c r="R198" s="2"/>
      <c r="S198" s="2"/>
      <c r="T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3:31" ht="15">
      <c r="C199" s="2"/>
      <c r="D199" s="2"/>
      <c r="E199" s="2"/>
      <c r="F199" s="2"/>
      <c r="G199" s="2"/>
      <c r="H199" s="2"/>
      <c r="I199" s="2"/>
      <c r="J199" s="2"/>
      <c r="K199" s="2"/>
      <c r="L199" s="2"/>
      <c r="O199" s="2"/>
      <c r="R199" s="2"/>
      <c r="S199" s="2"/>
      <c r="T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3:31" ht="15">
      <c r="C200" s="2"/>
      <c r="D200" s="2"/>
      <c r="E200" s="2"/>
      <c r="F200" s="2"/>
      <c r="G200" s="2"/>
      <c r="H200" s="2"/>
      <c r="I200" s="2"/>
      <c r="J200" s="2"/>
      <c r="K200" s="2"/>
      <c r="L200" s="2"/>
      <c r="O200" s="2"/>
      <c r="R200" s="2"/>
      <c r="S200" s="2"/>
      <c r="T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3:31" ht="15">
      <c r="C201" s="2"/>
      <c r="D201" s="2"/>
      <c r="E201" s="2"/>
      <c r="F201" s="2"/>
      <c r="G201" s="2"/>
      <c r="H201" s="2"/>
      <c r="I201" s="2"/>
      <c r="J201" s="2"/>
      <c r="K201" s="2"/>
      <c r="L201" s="2"/>
      <c r="O201" s="2"/>
      <c r="R201" s="2"/>
      <c r="S201" s="2"/>
      <c r="T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3:31" ht="15">
      <c r="C202" s="2"/>
      <c r="D202" s="2"/>
      <c r="E202" s="2"/>
      <c r="F202" s="2"/>
      <c r="G202" s="2"/>
      <c r="H202" s="2"/>
      <c r="I202" s="2"/>
      <c r="J202" s="2"/>
      <c r="K202" s="2"/>
      <c r="L202" s="2"/>
      <c r="O202" s="2"/>
      <c r="R202" s="2"/>
      <c r="S202" s="2"/>
      <c r="T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3:31" ht="15">
      <c r="C203" s="2"/>
      <c r="D203" s="2"/>
      <c r="E203" s="2"/>
      <c r="F203" s="2"/>
      <c r="G203" s="2"/>
      <c r="H203" s="2"/>
      <c r="I203" s="2"/>
      <c r="J203" s="2"/>
      <c r="K203" s="2"/>
      <c r="L203" s="2"/>
      <c r="O203" s="2"/>
      <c r="R203" s="2"/>
      <c r="S203" s="2"/>
      <c r="T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3:31" ht="15">
      <c r="C204" s="2"/>
      <c r="D204" s="2"/>
      <c r="E204" s="2"/>
      <c r="F204" s="2"/>
      <c r="G204" s="2"/>
      <c r="H204" s="2"/>
      <c r="I204" s="2"/>
      <c r="J204" s="2"/>
      <c r="K204" s="2"/>
      <c r="L204" s="2"/>
      <c r="O204" s="2"/>
      <c r="R204" s="2"/>
      <c r="S204" s="2"/>
      <c r="T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3:31" ht="15">
      <c r="C205" s="2"/>
      <c r="D205" s="2"/>
      <c r="E205" s="2"/>
      <c r="F205" s="2"/>
      <c r="G205" s="2"/>
      <c r="H205" s="2"/>
      <c r="I205" s="2"/>
      <c r="J205" s="2"/>
      <c r="K205" s="2"/>
      <c r="L205" s="2"/>
      <c r="O205" s="2"/>
      <c r="R205" s="2"/>
      <c r="S205" s="2"/>
      <c r="T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3:31" ht="15">
      <c r="C206" s="2"/>
      <c r="D206" s="2"/>
      <c r="E206" s="2"/>
      <c r="F206" s="2"/>
      <c r="G206" s="2"/>
      <c r="H206" s="2"/>
      <c r="I206" s="2"/>
      <c r="J206" s="2"/>
      <c r="K206" s="2"/>
      <c r="L206" s="2"/>
      <c r="O206" s="2"/>
      <c r="R206" s="2"/>
      <c r="S206" s="2"/>
      <c r="T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3:31" ht="15">
      <c r="C207" s="2"/>
      <c r="D207" s="2"/>
      <c r="E207" s="2"/>
      <c r="F207" s="2"/>
      <c r="G207" s="2"/>
      <c r="H207" s="2"/>
      <c r="I207" s="2"/>
      <c r="J207" s="2"/>
      <c r="K207" s="2"/>
      <c r="L207" s="2"/>
      <c r="O207" s="2"/>
      <c r="R207" s="2"/>
      <c r="S207" s="2"/>
      <c r="T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3:31" ht="15">
      <c r="C208" s="2"/>
      <c r="D208" s="2"/>
      <c r="E208" s="2"/>
      <c r="F208" s="2"/>
      <c r="G208" s="2"/>
      <c r="H208" s="2"/>
      <c r="I208" s="2"/>
      <c r="J208" s="2"/>
      <c r="K208" s="2"/>
      <c r="L208" s="2"/>
      <c r="O208" s="2"/>
      <c r="R208" s="2"/>
      <c r="S208" s="2"/>
      <c r="T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3:31" ht="15">
      <c r="C209" s="2"/>
      <c r="D209" s="2"/>
      <c r="E209" s="2"/>
      <c r="F209" s="2"/>
      <c r="G209" s="2"/>
      <c r="H209" s="2"/>
      <c r="I209" s="2"/>
      <c r="J209" s="2"/>
      <c r="K209" s="2"/>
      <c r="L209" s="2"/>
      <c r="O209" s="2"/>
      <c r="R209" s="2"/>
      <c r="S209" s="2"/>
      <c r="T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3:31" ht="15">
      <c r="C210" s="2"/>
      <c r="D210" s="2"/>
      <c r="E210" s="2"/>
      <c r="F210" s="2"/>
      <c r="G210" s="2"/>
      <c r="H210" s="2"/>
      <c r="I210" s="2"/>
      <c r="J210" s="2"/>
      <c r="K210" s="2"/>
      <c r="L210" s="2"/>
      <c r="O210" s="2"/>
      <c r="R210" s="2"/>
      <c r="S210" s="2"/>
      <c r="T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3:31" ht="15">
      <c r="C211" s="2"/>
      <c r="D211" s="2"/>
      <c r="E211" s="2"/>
      <c r="F211" s="2"/>
      <c r="G211" s="2"/>
      <c r="H211" s="2"/>
      <c r="I211" s="2"/>
      <c r="J211" s="2"/>
      <c r="K211" s="2"/>
      <c r="L211" s="2"/>
      <c r="O211" s="2"/>
      <c r="R211" s="2"/>
      <c r="S211" s="2"/>
      <c r="T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3:31" ht="15">
      <c r="C212" s="2"/>
      <c r="D212" s="2"/>
      <c r="E212" s="2"/>
      <c r="F212" s="2"/>
      <c r="G212" s="2"/>
      <c r="H212" s="2"/>
      <c r="I212" s="2"/>
      <c r="J212" s="2"/>
      <c r="K212" s="2"/>
      <c r="L212" s="2"/>
      <c r="O212" s="2"/>
      <c r="R212" s="2"/>
      <c r="S212" s="2"/>
      <c r="T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3:31" ht="15">
      <c r="C213" s="2"/>
      <c r="D213" s="2"/>
      <c r="E213" s="2"/>
      <c r="F213" s="2"/>
      <c r="G213" s="2"/>
      <c r="H213" s="2"/>
      <c r="I213" s="2"/>
      <c r="J213" s="2"/>
      <c r="K213" s="2"/>
      <c r="L213" s="2"/>
      <c r="O213" s="2"/>
      <c r="R213" s="2"/>
      <c r="S213" s="2"/>
      <c r="T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3:3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O214" s="2"/>
      <c r="R214" s="2"/>
      <c r="S214" s="2"/>
      <c r="T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3:3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O215" s="2"/>
      <c r="R215" s="2"/>
      <c r="S215" s="2"/>
      <c r="T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3:3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O216" s="2"/>
      <c r="R216" s="2"/>
      <c r="S216" s="2"/>
      <c r="T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3:3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O217" s="2"/>
      <c r="R217" s="2"/>
      <c r="S217" s="2"/>
      <c r="T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3:3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O218" s="2"/>
      <c r="R218" s="2"/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3:3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O219" s="2"/>
      <c r="R219" s="2"/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3:3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O220" s="2"/>
      <c r="R220" s="2"/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3:3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O221" s="2"/>
      <c r="R221" s="2"/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3:3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O222" s="2"/>
      <c r="R222" s="2"/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3:3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O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3:3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O224" s="2"/>
      <c r="R224" s="2"/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3:3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O225" s="2"/>
      <c r="R225" s="2"/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3:3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O226" s="2"/>
      <c r="R226" s="2"/>
      <c r="S226" s="2"/>
      <c r="T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3:3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O227" s="2"/>
      <c r="R227" s="2"/>
      <c r="S227" s="2"/>
      <c r="T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3:3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O228" s="2"/>
      <c r="R228" s="2"/>
      <c r="S228" s="2"/>
      <c r="T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3:3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O229" s="2"/>
      <c r="R229" s="2"/>
      <c r="S229" s="2"/>
      <c r="T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3:3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O230" s="2"/>
      <c r="R230" s="2"/>
      <c r="S230" s="2"/>
      <c r="T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3:3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O231" s="2"/>
      <c r="R231" s="2"/>
      <c r="S231" s="2"/>
      <c r="T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3:3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O232" s="2"/>
      <c r="R232" s="2"/>
      <c r="S232" s="2"/>
      <c r="T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3:3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O233" s="2"/>
      <c r="R233" s="2"/>
      <c r="S233" s="2"/>
      <c r="T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3:3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O234" s="2"/>
      <c r="R234" s="2"/>
      <c r="S234" s="2"/>
      <c r="T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3:3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O235" s="2"/>
      <c r="R235" s="2"/>
      <c r="S235" s="2"/>
      <c r="T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3:3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O236" s="2"/>
      <c r="R236" s="2"/>
      <c r="S236" s="2"/>
      <c r="T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3:3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O237" s="2"/>
      <c r="R237" s="2"/>
      <c r="S237" s="2"/>
      <c r="T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3:31" ht="15">
      <c r="C238" s="2"/>
      <c r="D238" s="2"/>
      <c r="E238" s="2"/>
      <c r="F238" s="2"/>
      <c r="G238" s="2"/>
      <c r="H238" s="2"/>
      <c r="I238" s="2"/>
      <c r="J238" s="2"/>
      <c r="K238" s="2"/>
      <c r="L238" s="2"/>
      <c r="O238" s="2"/>
      <c r="R238" s="2"/>
      <c r="S238" s="2"/>
      <c r="T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3:31" ht="15">
      <c r="C239" s="2"/>
      <c r="D239" s="2"/>
      <c r="E239" s="2"/>
      <c r="F239" s="2"/>
      <c r="G239" s="2"/>
      <c r="H239" s="2"/>
      <c r="I239" s="2"/>
      <c r="J239" s="2"/>
      <c r="K239" s="2"/>
      <c r="L239" s="2"/>
      <c r="O239" s="2"/>
      <c r="R239" s="2"/>
      <c r="S239" s="2"/>
      <c r="T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3:31" ht="15">
      <c r="C240" s="2"/>
      <c r="D240" s="2"/>
      <c r="E240" s="2"/>
      <c r="F240" s="2"/>
      <c r="G240" s="2"/>
      <c r="H240" s="2"/>
      <c r="I240" s="2"/>
      <c r="J240" s="2"/>
      <c r="K240" s="2"/>
      <c r="L240" s="2"/>
      <c r="O240" s="2"/>
      <c r="R240" s="2"/>
      <c r="S240" s="2"/>
      <c r="T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3:31" ht="15">
      <c r="C241" s="2"/>
      <c r="D241" s="2"/>
      <c r="E241" s="2"/>
      <c r="F241" s="2"/>
      <c r="G241" s="2"/>
      <c r="H241" s="2"/>
      <c r="I241" s="2"/>
      <c r="J241" s="2"/>
      <c r="K241" s="2"/>
      <c r="L241" s="2"/>
      <c r="O241" s="2"/>
      <c r="R241" s="2"/>
      <c r="S241" s="2"/>
      <c r="T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3:31" ht="15">
      <c r="C242" s="2"/>
      <c r="D242" s="2"/>
      <c r="E242" s="2"/>
      <c r="F242" s="2"/>
      <c r="G242" s="2"/>
      <c r="H242" s="2"/>
      <c r="I242" s="2"/>
      <c r="J242" s="2"/>
      <c r="K242" s="2"/>
      <c r="L242" s="2"/>
      <c r="O242" s="2"/>
      <c r="R242" s="2"/>
      <c r="S242" s="2"/>
      <c r="T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3:31" ht="15">
      <c r="C243" s="2"/>
      <c r="D243" s="2"/>
      <c r="E243" s="2"/>
      <c r="F243" s="2"/>
      <c r="G243" s="2"/>
      <c r="H243" s="2"/>
      <c r="I243" s="2"/>
      <c r="J243" s="2"/>
      <c r="K243" s="2"/>
      <c r="L243" s="2"/>
      <c r="O243" s="2"/>
      <c r="R243" s="2"/>
      <c r="S243" s="2"/>
      <c r="T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3:31" ht="15">
      <c r="C244" s="2"/>
      <c r="D244" s="2"/>
      <c r="E244" s="2"/>
      <c r="F244" s="2"/>
      <c r="G244" s="2"/>
      <c r="H244" s="2"/>
      <c r="I244" s="2"/>
      <c r="J244" s="2"/>
      <c r="K244" s="2"/>
      <c r="L244" s="2"/>
      <c r="O244" s="2"/>
      <c r="R244" s="2"/>
      <c r="S244" s="2"/>
      <c r="T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3:31" ht="15">
      <c r="C245" s="2"/>
      <c r="D245" s="2"/>
      <c r="E245" s="2"/>
      <c r="F245" s="2"/>
      <c r="G245" s="2"/>
      <c r="H245" s="2"/>
      <c r="I245" s="2"/>
      <c r="J245" s="2"/>
      <c r="K245" s="2"/>
      <c r="L245" s="2"/>
      <c r="O245" s="2"/>
      <c r="R245" s="2"/>
      <c r="S245" s="2"/>
      <c r="T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3:31" ht="15">
      <c r="C246" s="2"/>
      <c r="D246" s="2"/>
      <c r="E246" s="2"/>
      <c r="F246" s="2"/>
      <c r="G246" s="2"/>
      <c r="H246" s="2"/>
      <c r="I246" s="2"/>
      <c r="J246" s="2"/>
      <c r="K246" s="2"/>
      <c r="L246" s="2"/>
      <c r="O246" s="2"/>
      <c r="R246" s="2"/>
      <c r="S246" s="2"/>
      <c r="T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3:31" ht="15">
      <c r="C247" s="2"/>
      <c r="D247" s="2"/>
      <c r="E247" s="2"/>
      <c r="F247" s="2"/>
      <c r="G247" s="2"/>
      <c r="H247" s="2"/>
      <c r="I247" s="2"/>
      <c r="J247" s="2"/>
      <c r="K247" s="2"/>
      <c r="L247" s="2"/>
      <c r="O247" s="2"/>
      <c r="R247" s="2"/>
      <c r="S247" s="2"/>
      <c r="T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3:31" ht="15">
      <c r="C248" s="2"/>
      <c r="D248" s="2"/>
      <c r="E248" s="2"/>
      <c r="F248" s="2"/>
      <c r="G248" s="2"/>
      <c r="H248" s="2"/>
      <c r="I248" s="2"/>
      <c r="J248" s="2"/>
      <c r="K248" s="2"/>
      <c r="L248" s="2"/>
      <c r="O248" s="2"/>
      <c r="R248" s="2"/>
      <c r="S248" s="2"/>
      <c r="T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3:31" ht="15">
      <c r="C249" s="2"/>
      <c r="D249" s="2"/>
      <c r="E249" s="2"/>
      <c r="F249" s="2"/>
      <c r="G249" s="2"/>
      <c r="H249" s="2"/>
      <c r="I249" s="2"/>
      <c r="J249" s="2"/>
      <c r="K249" s="2"/>
      <c r="L249" s="2"/>
      <c r="O249" s="2"/>
      <c r="R249" s="2"/>
      <c r="S249" s="2"/>
      <c r="T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3:31" ht="15">
      <c r="C250" s="2"/>
      <c r="D250" s="2"/>
      <c r="E250" s="2"/>
      <c r="F250" s="2"/>
      <c r="G250" s="2"/>
      <c r="H250" s="2"/>
      <c r="I250" s="2"/>
      <c r="J250" s="2"/>
      <c r="K250" s="2"/>
      <c r="L250" s="2"/>
      <c r="O250" s="2"/>
      <c r="R250" s="2"/>
      <c r="S250" s="2"/>
      <c r="T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3:31" ht="15">
      <c r="C251" s="2"/>
      <c r="D251" s="2"/>
      <c r="E251" s="2"/>
      <c r="F251" s="2"/>
      <c r="G251" s="2"/>
      <c r="H251" s="2"/>
      <c r="I251" s="2"/>
      <c r="J251" s="2"/>
      <c r="K251" s="2"/>
      <c r="L251" s="2"/>
      <c r="O251" s="2"/>
      <c r="R251" s="2"/>
      <c r="S251" s="2"/>
      <c r="T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3:31" ht="15">
      <c r="C252" s="2"/>
      <c r="D252" s="2"/>
      <c r="E252" s="2"/>
      <c r="F252" s="2"/>
      <c r="G252" s="2"/>
      <c r="H252" s="2"/>
      <c r="I252" s="2"/>
      <c r="J252" s="2"/>
      <c r="K252" s="2"/>
      <c r="L252" s="2"/>
      <c r="O252" s="2"/>
      <c r="R252" s="2"/>
      <c r="S252" s="2"/>
      <c r="T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3:31" ht="15">
      <c r="C253" s="2"/>
      <c r="D253" s="2"/>
      <c r="E253" s="2"/>
      <c r="F253" s="2"/>
      <c r="G253" s="2"/>
      <c r="H253" s="2"/>
      <c r="I253" s="2"/>
      <c r="J253" s="2"/>
      <c r="K253" s="2"/>
      <c r="L253" s="2"/>
      <c r="O253" s="2"/>
      <c r="R253" s="2"/>
      <c r="S253" s="2"/>
      <c r="T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3:31" ht="15">
      <c r="C254" s="2"/>
      <c r="D254" s="2"/>
      <c r="E254" s="2"/>
      <c r="F254" s="2"/>
      <c r="G254" s="2"/>
      <c r="H254" s="2"/>
      <c r="I254" s="2"/>
      <c r="J254" s="2"/>
      <c r="K254" s="2"/>
      <c r="L254" s="2"/>
      <c r="O254" s="2"/>
      <c r="R254" s="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3:31" ht="15">
      <c r="C255" s="2"/>
      <c r="D255" s="2"/>
      <c r="E255" s="2"/>
      <c r="F255" s="2"/>
      <c r="G255" s="2"/>
      <c r="H255" s="2"/>
      <c r="I255" s="2"/>
      <c r="J255" s="2"/>
      <c r="K255" s="2"/>
      <c r="L255" s="2"/>
      <c r="O255" s="2"/>
      <c r="R255" s="2"/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3:31" ht="15">
      <c r="C256" s="2"/>
      <c r="D256" s="2"/>
      <c r="E256" s="2"/>
      <c r="F256" s="2"/>
      <c r="G256" s="2"/>
      <c r="H256" s="2"/>
      <c r="I256" s="2"/>
      <c r="J256" s="2"/>
      <c r="K256" s="2"/>
      <c r="L256" s="2"/>
      <c r="O256" s="2"/>
      <c r="R256" s="2"/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3:31" ht="15">
      <c r="C257" s="2"/>
      <c r="D257" s="2"/>
      <c r="E257" s="2"/>
      <c r="F257" s="2"/>
      <c r="G257" s="2"/>
      <c r="H257" s="2"/>
      <c r="I257" s="2"/>
      <c r="J257" s="2"/>
      <c r="K257" s="2"/>
      <c r="L257" s="2"/>
      <c r="O257" s="2"/>
      <c r="R257" s="2"/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3:31" ht="15">
      <c r="C258" s="2"/>
      <c r="D258" s="2"/>
      <c r="E258" s="2"/>
      <c r="F258" s="2"/>
      <c r="G258" s="2"/>
      <c r="H258" s="2"/>
      <c r="I258" s="2"/>
      <c r="J258" s="2"/>
      <c r="K258" s="2"/>
      <c r="L258" s="2"/>
      <c r="O258" s="2"/>
      <c r="R258" s="2"/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3:31" ht="15">
      <c r="C259" s="2"/>
      <c r="D259" s="2"/>
      <c r="E259" s="2"/>
      <c r="F259" s="2"/>
      <c r="G259" s="2"/>
      <c r="H259" s="2"/>
      <c r="I259" s="2"/>
      <c r="J259" s="2"/>
      <c r="K259" s="2"/>
      <c r="L259" s="2"/>
      <c r="O259" s="2"/>
      <c r="R259" s="2"/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3:31" ht="15">
      <c r="C260" s="2"/>
      <c r="D260" s="2"/>
      <c r="E260" s="2"/>
      <c r="F260" s="2"/>
      <c r="G260" s="2"/>
      <c r="H260" s="2"/>
      <c r="I260" s="2"/>
      <c r="J260" s="2"/>
      <c r="K260" s="2"/>
      <c r="L260" s="2"/>
      <c r="O260" s="2"/>
      <c r="R260" s="2"/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3:31" ht="15">
      <c r="C261" s="2"/>
      <c r="D261" s="2"/>
      <c r="E261" s="2"/>
      <c r="F261" s="2"/>
      <c r="G261" s="2"/>
      <c r="H261" s="2"/>
      <c r="I261" s="2"/>
      <c r="J261" s="2"/>
      <c r="K261" s="2"/>
      <c r="L261" s="2"/>
      <c r="O261" s="2"/>
      <c r="R261" s="2"/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3:31" ht="15">
      <c r="C262" s="2"/>
      <c r="D262" s="2"/>
      <c r="E262" s="2"/>
      <c r="F262" s="2"/>
      <c r="G262" s="2"/>
      <c r="H262" s="2"/>
      <c r="I262" s="2"/>
      <c r="J262" s="2"/>
      <c r="K262" s="2"/>
      <c r="L262" s="2"/>
      <c r="O262" s="2"/>
      <c r="R262" s="2"/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3:31" ht="15">
      <c r="C263" s="2"/>
      <c r="D263" s="2"/>
      <c r="E263" s="2"/>
      <c r="F263" s="2"/>
      <c r="G263" s="2"/>
      <c r="H263" s="2"/>
      <c r="I263" s="2"/>
      <c r="J263" s="2"/>
      <c r="K263" s="2"/>
      <c r="L263" s="2"/>
      <c r="O263" s="2"/>
      <c r="R263" s="2"/>
      <c r="S263" s="2"/>
      <c r="T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3:31" ht="15">
      <c r="C264" s="2"/>
      <c r="D264" s="2"/>
      <c r="E264" s="2"/>
      <c r="F264" s="2"/>
      <c r="G264" s="2"/>
      <c r="H264" s="2"/>
      <c r="I264" s="2"/>
      <c r="J264" s="2"/>
      <c r="K264" s="2"/>
      <c r="L264" s="2"/>
      <c r="O264" s="2"/>
      <c r="R264" s="2"/>
      <c r="S264" s="2"/>
      <c r="T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3:31" ht="15">
      <c r="C265" s="2"/>
      <c r="D265" s="2"/>
      <c r="E265" s="2"/>
      <c r="F265" s="2"/>
      <c r="G265" s="2"/>
      <c r="H265" s="2"/>
      <c r="I265" s="2"/>
      <c r="J265" s="2"/>
      <c r="K265" s="2"/>
      <c r="L265" s="2"/>
      <c r="O265" s="2"/>
      <c r="R265" s="2"/>
      <c r="S265" s="2"/>
      <c r="T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3:31" ht="15">
      <c r="C266" s="2"/>
      <c r="D266" s="2"/>
      <c r="E266" s="2"/>
      <c r="F266" s="2"/>
      <c r="G266" s="2"/>
      <c r="H266" s="2"/>
      <c r="I266" s="2"/>
      <c r="J266" s="2"/>
      <c r="K266" s="2"/>
      <c r="L266" s="2"/>
      <c r="O266" s="2"/>
      <c r="R266" s="2"/>
      <c r="S266" s="2"/>
      <c r="T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3:31" ht="15">
      <c r="C267" s="2"/>
      <c r="D267" s="2"/>
      <c r="E267" s="2"/>
      <c r="F267" s="2"/>
      <c r="G267" s="2"/>
      <c r="H267" s="2"/>
      <c r="I267" s="2"/>
      <c r="J267" s="2"/>
      <c r="K267" s="2"/>
      <c r="L267" s="2"/>
      <c r="O267" s="2"/>
      <c r="R267" s="2"/>
      <c r="S267" s="2"/>
      <c r="T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3:31" ht="15">
      <c r="C268" s="2"/>
      <c r="D268" s="2"/>
      <c r="E268" s="2"/>
      <c r="F268" s="2"/>
      <c r="G268" s="2"/>
      <c r="H268" s="2"/>
      <c r="I268" s="2"/>
      <c r="J268" s="2"/>
      <c r="K268" s="2"/>
      <c r="L268" s="2"/>
      <c r="O268" s="2"/>
      <c r="R268" s="2"/>
      <c r="S268" s="2"/>
      <c r="T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3:31" ht="15">
      <c r="C269" s="2"/>
      <c r="D269" s="2"/>
      <c r="E269" s="2"/>
      <c r="F269" s="2"/>
      <c r="G269" s="2"/>
      <c r="H269" s="2"/>
      <c r="I269" s="2"/>
      <c r="J269" s="2"/>
      <c r="K269" s="2"/>
      <c r="L269" s="2"/>
      <c r="O269" s="2"/>
      <c r="R269" s="2"/>
      <c r="S269" s="2"/>
      <c r="T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3:31" ht="15">
      <c r="C270" s="2"/>
      <c r="D270" s="2"/>
      <c r="E270" s="2"/>
      <c r="F270" s="2"/>
      <c r="G270" s="2"/>
      <c r="H270" s="2"/>
      <c r="I270" s="2"/>
      <c r="J270" s="2"/>
      <c r="K270" s="2"/>
      <c r="L270" s="2"/>
      <c r="O270" s="2"/>
      <c r="R270" s="2"/>
      <c r="S270" s="2"/>
      <c r="T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3:31" ht="15">
      <c r="C271" s="2"/>
      <c r="D271" s="2"/>
      <c r="E271" s="2"/>
      <c r="F271" s="2"/>
      <c r="G271" s="2"/>
      <c r="H271" s="2"/>
      <c r="I271" s="2"/>
      <c r="J271" s="2"/>
      <c r="K271" s="2"/>
      <c r="L271" s="2"/>
      <c r="O271" s="2"/>
      <c r="R271" s="2"/>
      <c r="S271" s="2"/>
      <c r="T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3:31" ht="15">
      <c r="C272" s="2"/>
      <c r="D272" s="2"/>
      <c r="E272" s="2"/>
      <c r="F272" s="2"/>
      <c r="G272" s="2"/>
      <c r="H272" s="2"/>
      <c r="I272" s="2"/>
      <c r="J272" s="2"/>
      <c r="K272" s="2"/>
      <c r="L272" s="2"/>
      <c r="O272" s="2"/>
      <c r="R272" s="2"/>
      <c r="S272" s="2"/>
      <c r="T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3:31" ht="15">
      <c r="C273" s="2"/>
      <c r="D273" s="2"/>
      <c r="E273" s="2"/>
      <c r="F273" s="2"/>
      <c r="G273" s="2"/>
      <c r="H273" s="2"/>
      <c r="I273" s="2"/>
      <c r="J273" s="2"/>
      <c r="K273" s="2"/>
      <c r="L273" s="2"/>
      <c r="O273" s="2"/>
      <c r="R273" s="2"/>
      <c r="S273" s="2"/>
      <c r="T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3:31" ht="15">
      <c r="C274" s="2"/>
      <c r="D274" s="2"/>
      <c r="E274" s="2"/>
      <c r="F274" s="2"/>
      <c r="G274" s="2"/>
      <c r="H274" s="2"/>
      <c r="I274" s="2"/>
      <c r="J274" s="2"/>
      <c r="K274" s="2"/>
      <c r="L274" s="2"/>
      <c r="O274" s="2"/>
      <c r="R274" s="2"/>
      <c r="S274" s="2"/>
      <c r="T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3:31" ht="15">
      <c r="C275" s="2"/>
      <c r="D275" s="2"/>
      <c r="E275" s="2"/>
      <c r="F275" s="2"/>
      <c r="G275" s="2"/>
      <c r="H275" s="2"/>
      <c r="I275" s="2"/>
      <c r="J275" s="2"/>
      <c r="K275" s="2"/>
      <c r="L275" s="2"/>
      <c r="O275" s="2"/>
      <c r="R275" s="2"/>
      <c r="S275" s="2"/>
      <c r="T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3:31" ht="15">
      <c r="C276" s="2"/>
      <c r="D276" s="2"/>
      <c r="E276" s="2"/>
      <c r="F276" s="2"/>
      <c r="G276" s="2"/>
      <c r="H276" s="2"/>
      <c r="I276" s="2"/>
      <c r="J276" s="2"/>
      <c r="K276" s="2"/>
      <c r="L276" s="2"/>
      <c r="O276" s="2"/>
      <c r="R276" s="2"/>
      <c r="S276" s="2"/>
      <c r="T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3:31" ht="15">
      <c r="C277" s="2"/>
      <c r="D277" s="2"/>
      <c r="E277" s="2"/>
      <c r="F277" s="2"/>
      <c r="G277" s="2"/>
      <c r="H277" s="2"/>
      <c r="I277" s="2"/>
      <c r="J277" s="2"/>
      <c r="K277" s="2"/>
      <c r="L277" s="2"/>
      <c r="O277" s="2"/>
      <c r="R277" s="2"/>
      <c r="S277" s="2"/>
      <c r="T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3:31" ht="15">
      <c r="C278" s="2"/>
      <c r="D278" s="2"/>
      <c r="E278" s="2"/>
      <c r="F278" s="2"/>
      <c r="G278" s="2"/>
      <c r="H278" s="2"/>
      <c r="I278" s="2"/>
      <c r="J278" s="2"/>
      <c r="K278" s="2"/>
      <c r="L278" s="2"/>
      <c r="O278" s="2"/>
      <c r="R278" s="2"/>
      <c r="S278" s="2"/>
      <c r="T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3:31" ht="15">
      <c r="C279" s="2"/>
      <c r="D279" s="2"/>
      <c r="E279" s="2"/>
      <c r="F279" s="2"/>
      <c r="G279" s="2"/>
      <c r="H279" s="2"/>
      <c r="I279" s="2"/>
      <c r="J279" s="2"/>
      <c r="K279" s="2"/>
      <c r="L279" s="2"/>
      <c r="O279" s="2"/>
      <c r="R279" s="2"/>
      <c r="S279" s="2"/>
      <c r="T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3:31" ht="15">
      <c r="C280" s="2"/>
      <c r="D280" s="2"/>
      <c r="E280" s="2"/>
      <c r="F280" s="2"/>
      <c r="G280" s="2"/>
      <c r="H280" s="2"/>
      <c r="I280" s="2"/>
      <c r="J280" s="2"/>
      <c r="K280" s="2"/>
      <c r="L280" s="2"/>
      <c r="O280" s="2"/>
      <c r="R280" s="2"/>
      <c r="S280" s="2"/>
      <c r="T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3:31" ht="15">
      <c r="C281" s="2"/>
      <c r="D281" s="2"/>
      <c r="E281" s="2"/>
      <c r="F281" s="2"/>
      <c r="G281" s="2"/>
      <c r="H281" s="2"/>
      <c r="I281" s="2"/>
      <c r="J281" s="2"/>
      <c r="K281" s="2"/>
      <c r="L281" s="2"/>
      <c r="O281" s="2"/>
      <c r="R281" s="2"/>
      <c r="S281" s="2"/>
      <c r="T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3:31" ht="15">
      <c r="C282" s="2"/>
      <c r="D282" s="2"/>
      <c r="E282" s="2"/>
      <c r="F282" s="2"/>
      <c r="G282" s="2"/>
      <c r="H282" s="2"/>
      <c r="I282" s="2"/>
      <c r="J282" s="2"/>
      <c r="K282" s="2"/>
      <c r="L282" s="2"/>
      <c r="O282" s="2"/>
      <c r="R282" s="2"/>
      <c r="S282" s="2"/>
      <c r="T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3:31" ht="15">
      <c r="C283" s="2"/>
      <c r="D283" s="2"/>
      <c r="E283" s="2"/>
      <c r="F283" s="2"/>
      <c r="G283" s="2"/>
      <c r="H283" s="2"/>
      <c r="I283" s="2"/>
      <c r="J283" s="2"/>
      <c r="K283" s="2"/>
      <c r="L283" s="2"/>
      <c r="O283" s="2"/>
      <c r="R283" s="2"/>
      <c r="S283" s="2"/>
      <c r="T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3:31" ht="15">
      <c r="C284" s="2"/>
      <c r="D284" s="2"/>
      <c r="E284" s="2"/>
      <c r="F284" s="2"/>
      <c r="G284" s="2"/>
      <c r="H284" s="2"/>
      <c r="I284" s="2"/>
      <c r="J284" s="2"/>
      <c r="K284" s="2"/>
      <c r="L284" s="2"/>
      <c r="O284" s="2"/>
      <c r="R284" s="2"/>
      <c r="S284" s="2"/>
      <c r="T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3:31" ht="15">
      <c r="C285" s="2"/>
      <c r="D285" s="2"/>
      <c r="E285" s="2"/>
      <c r="F285" s="2"/>
      <c r="G285" s="2"/>
      <c r="H285" s="2"/>
      <c r="I285" s="2"/>
      <c r="J285" s="2"/>
      <c r="K285" s="2"/>
      <c r="L285" s="2"/>
      <c r="O285" s="2"/>
      <c r="R285" s="2"/>
      <c r="S285" s="2"/>
      <c r="T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3:31" ht="15">
      <c r="C286" s="2"/>
      <c r="D286" s="2"/>
      <c r="E286" s="2"/>
      <c r="F286" s="2"/>
      <c r="G286" s="2"/>
      <c r="H286" s="2"/>
      <c r="I286" s="2"/>
      <c r="J286" s="2"/>
      <c r="K286" s="2"/>
      <c r="L286" s="2"/>
      <c r="O286" s="2"/>
      <c r="R286" s="2"/>
      <c r="S286" s="2"/>
      <c r="T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3:31" ht="15">
      <c r="C287" s="2"/>
      <c r="D287" s="2"/>
      <c r="E287" s="2"/>
      <c r="F287" s="2"/>
      <c r="G287" s="2"/>
      <c r="H287" s="2"/>
      <c r="I287" s="2"/>
      <c r="J287" s="2"/>
      <c r="K287" s="2"/>
      <c r="L287" s="2"/>
      <c r="O287" s="2"/>
      <c r="R287" s="2"/>
      <c r="S287" s="2"/>
      <c r="T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3:31" ht="15">
      <c r="C288" s="2"/>
      <c r="D288" s="2"/>
      <c r="E288" s="2"/>
      <c r="F288" s="2"/>
      <c r="G288" s="2"/>
      <c r="H288" s="2"/>
      <c r="I288" s="2"/>
      <c r="J288" s="2"/>
      <c r="K288" s="2"/>
      <c r="L288" s="2"/>
      <c r="O288" s="2"/>
      <c r="R288" s="2"/>
      <c r="S288" s="2"/>
      <c r="T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3:31" ht="15">
      <c r="C289" s="2"/>
      <c r="D289" s="2"/>
      <c r="E289" s="2"/>
      <c r="F289" s="2"/>
      <c r="G289" s="2"/>
      <c r="H289" s="2"/>
      <c r="I289" s="2"/>
      <c r="J289" s="2"/>
      <c r="K289" s="2"/>
      <c r="L289" s="2"/>
      <c r="O289" s="2"/>
      <c r="R289" s="2"/>
      <c r="S289" s="2"/>
      <c r="T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3:31" ht="15">
      <c r="C290" s="2"/>
      <c r="D290" s="2"/>
      <c r="E290" s="2"/>
      <c r="F290" s="2"/>
      <c r="G290" s="2"/>
      <c r="H290" s="2"/>
      <c r="I290" s="2"/>
      <c r="J290" s="2"/>
      <c r="K290" s="2"/>
      <c r="L290" s="2"/>
      <c r="O290" s="2"/>
      <c r="R290" s="2"/>
      <c r="S290" s="2"/>
      <c r="T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3:31" ht="15">
      <c r="C291" s="2"/>
      <c r="D291" s="2"/>
      <c r="E291" s="2"/>
      <c r="F291" s="2"/>
      <c r="G291" s="2"/>
      <c r="H291" s="2"/>
      <c r="I291" s="2"/>
      <c r="J291" s="2"/>
      <c r="K291" s="2"/>
      <c r="L291" s="2"/>
      <c r="O291" s="2"/>
      <c r="R291" s="2"/>
      <c r="S291" s="2"/>
      <c r="T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3:31" ht="15">
      <c r="C292" s="2"/>
      <c r="D292" s="2"/>
      <c r="E292" s="2"/>
      <c r="F292" s="2"/>
      <c r="G292" s="2"/>
      <c r="H292" s="2"/>
      <c r="I292" s="2"/>
      <c r="J292" s="2"/>
      <c r="K292" s="2"/>
      <c r="L292" s="2"/>
      <c r="O292" s="2"/>
      <c r="R292" s="2"/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3:31" ht="15">
      <c r="C293" s="2"/>
      <c r="D293" s="2"/>
      <c r="E293" s="2"/>
      <c r="F293" s="2"/>
      <c r="G293" s="2"/>
      <c r="H293" s="2"/>
      <c r="I293" s="2"/>
      <c r="J293" s="2"/>
      <c r="K293" s="2"/>
      <c r="L293" s="2"/>
      <c r="O293" s="2"/>
      <c r="R293" s="2"/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3:31" ht="15">
      <c r="C294" s="2"/>
      <c r="D294" s="2"/>
      <c r="E294" s="2"/>
      <c r="F294" s="2"/>
      <c r="G294" s="2"/>
      <c r="H294" s="2"/>
      <c r="I294" s="2"/>
      <c r="J294" s="2"/>
      <c r="K294" s="2"/>
      <c r="L294" s="2"/>
      <c r="O294" s="2"/>
      <c r="R294" s="2"/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3:31" ht="15">
      <c r="C295" s="2"/>
      <c r="D295" s="2"/>
      <c r="E295" s="2"/>
      <c r="F295" s="2"/>
      <c r="G295" s="2"/>
      <c r="H295" s="2"/>
      <c r="I295" s="2"/>
      <c r="J295" s="2"/>
      <c r="K295" s="2"/>
      <c r="L295" s="2"/>
      <c r="O295" s="2"/>
      <c r="R295" s="2"/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3:31" ht="15">
      <c r="C296" s="2"/>
      <c r="D296" s="2"/>
      <c r="E296" s="2"/>
      <c r="F296" s="2"/>
      <c r="G296" s="2"/>
      <c r="H296" s="2"/>
      <c r="I296" s="2"/>
      <c r="J296" s="2"/>
      <c r="K296" s="2"/>
      <c r="L296" s="2"/>
      <c r="O296" s="2"/>
      <c r="R296" s="2"/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3:31" ht="15">
      <c r="C297" s="2"/>
      <c r="D297" s="2"/>
      <c r="E297" s="2"/>
      <c r="F297" s="2"/>
      <c r="G297" s="2"/>
      <c r="H297" s="2"/>
      <c r="I297" s="2"/>
      <c r="J297" s="2"/>
      <c r="K297" s="2"/>
      <c r="L297" s="2"/>
      <c r="O297" s="2"/>
      <c r="R297" s="2"/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3:31" ht="15">
      <c r="C298" s="2"/>
      <c r="D298" s="2"/>
      <c r="E298" s="2"/>
      <c r="F298" s="2"/>
      <c r="G298" s="2"/>
      <c r="H298" s="2"/>
      <c r="I298" s="2"/>
      <c r="J298" s="2"/>
      <c r="K298" s="2"/>
      <c r="L298" s="2"/>
      <c r="O298" s="2"/>
      <c r="R298" s="2"/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3:31" ht="15">
      <c r="C299" s="2"/>
      <c r="D299" s="2"/>
      <c r="E299" s="2"/>
      <c r="F299" s="2"/>
      <c r="G299" s="2"/>
      <c r="H299" s="2"/>
      <c r="I299" s="2"/>
      <c r="J299" s="2"/>
      <c r="K299" s="2"/>
      <c r="L299" s="2"/>
      <c r="O299" s="2"/>
      <c r="R299" s="2"/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3:31" ht="15">
      <c r="C300" s="2"/>
      <c r="D300" s="2"/>
      <c r="E300" s="2"/>
      <c r="F300" s="2"/>
      <c r="G300" s="2"/>
      <c r="H300" s="2"/>
      <c r="I300" s="2"/>
      <c r="J300" s="2"/>
      <c r="K300" s="2"/>
      <c r="L300" s="2"/>
      <c r="O300" s="2"/>
      <c r="R300" s="2"/>
      <c r="S300" s="2"/>
      <c r="T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3:31" ht="15">
      <c r="C301" s="2"/>
      <c r="D301" s="2"/>
      <c r="E301" s="2"/>
      <c r="F301" s="2"/>
      <c r="G301" s="2"/>
      <c r="H301" s="2"/>
      <c r="I301" s="2"/>
      <c r="J301" s="2"/>
      <c r="K301" s="2"/>
      <c r="L301" s="2"/>
      <c r="O301" s="2"/>
      <c r="R301" s="2"/>
      <c r="S301" s="2"/>
      <c r="T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3:31" ht="15">
      <c r="C302" s="2"/>
      <c r="D302" s="2"/>
      <c r="E302" s="2"/>
      <c r="F302" s="2"/>
      <c r="G302" s="2"/>
      <c r="H302" s="2"/>
      <c r="I302" s="2"/>
      <c r="J302" s="2"/>
      <c r="K302" s="2"/>
      <c r="L302" s="2"/>
      <c r="O302" s="2"/>
      <c r="R302" s="2"/>
      <c r="S302" s="2"/>
      <c r="T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3:31" ht="15">
      <c r="C303" s="2"/>
      <c r="D303" s="2"/>
      <c r="E303" s="2"/>
      <c r="F303" s="2"/>
      <c r="G303" s="2"/>
      <c r="H303" s="2"/>
      <c r="I303" s="2"/>
      <c r="J303" s="2"/>
      <c r="K303" s="2"/>
      <c r="L303" s="2"/>
      <c r="O303" s="2"/>
      <c r="R303" s="2"/>
      <c r="S303" s="2"/>
      <c r="T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3:31" ht="15">
      <c r="C304" s="2"/>
      <c r="D304" s="2"/>
      <c r="E304" s="2"/>
      <c r="F304" s="2"/>
      <c r="G304" s="2"/>
      <c r="H304" s="2"/>
      <c r="I304" s="2"/>
      <c r="J304" s="2"/>
      <c r="K304" s="2"/>
      <c r="L304" s="2"/>
      <c r="O304" s="2"/>
      <c r="R304" s="2"/>
      <c r="S304" s="2"/>
      <c r="T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3:31" ht="15">
      <c r="C305" s="2"/>
      <c r="D305" s="2"/>
      <c r="E305" s="2"/>
      <c r="F305" s="2"/>
      <c r="G305" s="2"/>
      <c r="H305" s="2"/>
      <c r="I305" s="2"/>
      <c r="J305" s="2"/>
      <c r="K305" s="2"/>
      <c r="L305" s="2"/>
      <c r="O305" s="2"/>
      <c r="R305" s="2"/>
      <c r="S305" s="2"/>
      <c r="T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3:31" ht="15">
      <c r="C306" s="2"/>
      <c r="D306" s="2"/>
      <c r="E306" s="2"/>
      <c r="F306" s="2"/>
      <c r="G306" s="2"/>
      <c r="H306" s="2"/>
      <c r="I306" s="2"/>
      <c r="J306" s="2"/>
      <c r="K306" s="2"/>
      <c r="L306" s="2"/>
      <c r="O306" s="2"/>
      <c r="R306" s="2"/>
      <c r="S306" s="2"/>
      <c r="T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3:31" ht="15">
      <c r="C307" s="2"/>
      <c r="D307" s="2"/>
      <c r="E307" s="2"/>
      <c r="F307" s="2"/>
      <c r="G307" s="2"/>
      <c r="H307" s="2"/>
      <c r="I307" s="2"/>
      <c r="J307" s="2"/>
      <c r="K307" s="2"/>
      <c r="L307" s="2"/>
      <c r="O307" s="2"/>
      <c r="R307" s="2"/>
      <c r="S307" s="2"/>
      <c r="T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3:31" ht="15">
      <c r="C308" s="2"/>
      <c r="D308" s="2"/>
      <c r="E308" s="2"/>
      <c r="F308" s="2"/>
      <c r="G308" s="2"/>
      <c r="H308" s="2"/>
      <c r="I308" s="2"/>
      <c r="J308" s="2"/>
      <c r="K308" s="2"/>
      <c r="L308" s="2"/>
      <c r="O308" s="2"/>
      <c r="R308" s="2"/>
      <c r="S308" s="2"/>
      <c r="T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3:31" ht="15">
      <c r="C309" s="2"/>
      <c r="D309" s="2"/>
      <c r="E309" s="2"/>
      <c r="F309" s="2"/>
      <c r="G309" s="2"/>
      <c r="H309" s="2"/>
      <c r="I309" s="2"/>
      <c r="J309" s="2"/>
      <c r="K309" s="2"/>
      <c r="L309" s="2"/>
      <c r="O309" s="2"/>
      <c r="R309" s="2"/>
      <c r="S309" s="2"/>
      <c r="T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3:31" ht="15">
      <c r="C310" s="2"/>
      <c r="D310" s="2"/>
      <c r="E310" s="2"/>
      <c r="F310" s="2"/>
      <c r="G310" s="2"/>
      <c r="H310" s="2"/>
      <c r="I310" s="2"/>
      <c r="J310" s="2"/>
      <c r="K310" s="2"/>
      <c r="L310" s="2"/>
      <c r="O310" s="2"/>
      <c r="R310" s="2"/>
      <c r="S310" s="2"/>
      <c r="T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3:31" ht="15">
      <c r="C311" s="2"/>
      <c r="D311" s="2"/>
      <c r="E311" s="2"/>
      <c r="F311" s="2"/>
      <c r="G311" s="2"/>
      <c r="H311" s="2"/>
      <c r="I311" s="2"/>
      <c r="J311" s="2"/>
      <c r="K311" s="2"/>
      <c r="L311" s="2"/>
      <c r="O311" s="2"/>
      <c r="R311" s="2"/>
      <c r="S311" s="2"/>
      <c r="T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3:31" ht="15">
      <c r="C312" s="2"/>
      <c r="D312" s="2"/>
      <c r="E312" s="2"/>
      <c r="F312" s="2"/>
      <c r="G312" s="2"/>
      <c r="H312" s="2"/>
      <c r="I312" s="2"/>
      <c r="J312" s="2"/>
      <c r="K312" s="2"/>
      <c r="L312" s="2"/>
      <c r="O312" s="2"/>
      <c r="R312" s="2"/>
      <c r="S312" s="2"/>
      <c r="T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3:31" ht="15">
      <c r="C313" s="2"/>
      <c r="D313" s="2"/>
      <c r="E313" s="2"/>
      <c r="F313" s="2"/>
      <c r="G313" s="2"/>
      <c r="H313" s="2"/>
      <c r="I313" s="2"/>
      <c r="J313" s="2"/>
      <c r="K313" s="2"/>
      <c r="L313" s="2"/>
      <c r="O313" s="2"/>
      <c r="R313" s="2"/>
      <c r="S313" s="2"/>
      <c r="T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3:31" ht="15">
      <c r="C314" s="2"/>
      <c r="D314" s="2"/>
      <c r="E314" s="2"/>
      <c r="F314" s="2"/>
      <c r="G314" s="2"/>
      <c r="H314" s="2"/>
      <c r="I314" s="2"/>
      <c r="J314" s="2"/>
      <c r="K314" s="2"/>
      <c r="L314" s="2"/>
      <c r="O314" s="2"/>
      <c r="R314" s="2"/>
      <c r="S314" s="2"/>
      <c r="T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3:31" ht="15">
      <c r="C315" s="2"/>
      <c r="D315" s="2"/>
      <c r="E315" s="2"/>
      <c r="F315" s="2"/>
      <c r="G315" s="2"/>
      <c r="H315" s="2"/>
      <c r="I315" s="2"/>
      <c r="J315" s="2"/>
      <c r="K315" s="2"/>
      <c r="L315" s="2"/>
      <c r="O315" s="2"/>
      <c r="R315" s="2"/>
      <c r="S315" s="2"/>
      <c r="T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3:31" ht="15">
      <c r="C316" s="2"/>
      <c r="D316" s="2"/>
      <c r="E316" s="2"/>
      <c r="F316" s="2"/>
      <c r="G316" s="2"/>
      <c r="H316" s="2"/>
      <c r="I316" s="2"/>
      <c r="J316" s="2"/>
      <c r="K316" s="2"/>
      <c r="L316" s="2"/>
      <c r="O316" s="2"/>
      <c r="R316" s="2"/>
      <c r="S316" s="2"/>
      <c r="T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3:31" ht="15">
      <c r="C317" s="2"/>
      <c r="D317" s="2"/>
      <c r="E317" s="2"/>
      <c r="F317" s="2"/>
      <c r="G317" s="2"/>
      <c r="H317" s="2"/>
      <c r="I317" s="2"/>
      <c r="J317" s="2"/>
      <c r="K317" s="2"/>
      <c r="L317" s="2"/>
      <c r="O317" s="2"/>
      <c r="R317" s="2"/>
      <c r="S317" s="2"/>
      <c r="T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3:31" ht="15">
      <c r="C318" s="2"/>
      <c r="D318" s="2"/>
      <c r="E318" s="2"/>
      <c r="F318" s="2"/>
      <c r="G318" s="2"/>
      <c r="H318" s="2"/>
      <c r="I318" s="2"/>
      <c r="J318" s="2"/>
      <c r="K318" s="2"/>
      <c r="L318" s="2"/>
      <c r="O318" s="2"/>
      <c r="R318" s="2"/>
      <c r="S318" s="2"/>
      <c r="T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3:31" ht="15">
      <c r="C319" s="2"/>
      <c r="D319" s="2"/>
      <c r="E319" s="2"/>
      <c r="F319" s="2"/>
      <c r="G319" s="2"/>
      <c r="H319" s="2"/>
      <c r="I319" s="2"/>
      <c r="J319" s="2"/>
      <c r="K319" s="2"/>
      <c r="L319" s="2"/>
      <c r="O319" s="2"/>
      <c r="R319" s="2"/>
      <c r="S319" s="2"/>
      <c r="T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3:31" ht="15">
      <c r="C320" s="2"/>
      <c r="D320" s="2"/>
      <c r="E320" s="2"/>
      <c r="F320" s="2"/>
      <c r="G320" s="2"/>
      <c r="H320" s="2"/>
      <c r="I320" s="2"/>
      <c r="J320" s="2"/>
      <c r="K320" s="2"/>
      <c r="L320" s="2"/>
      <c r="O320" s="2"/>
      <c r="R320" s="2"/>
      <c r="S320" s="2"/>
      <c r="T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3:31" ht="15">
      <c r="C321" s="2"/>
      <c r="D321" s="2"/>
      <c r="E321" s="2"/>
      <c r="F321" s="2"/>
      <c r="G321" s="2"/>
      <c r="H321" s="2"/>
      <c r="I321" s="2"/>
      <c r="J321" s="2"/>
      <c r="K321" s="2"/>
      <c r="L321" s="2"/>
      <c r="O321" s="2"/>
      <c r="R321" s="2"/>
      <c r="S321" s="2"/>
      <c r="T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3:31" ht="15">
      <c r="C322" s="2"/>
      <c r="D322" s="2"/>
      <c r="E322" s="2"/>
      <c r="F322" s="2"/>
      <c r="G322" s="2"/>
      <c r="H322" s="2"/>
      <c r="I322" s="2"/>
      <c r="J322" s="2"/>
      <c r="K322" s="2"/>
      <c r="L322" s="2"/>
      <c r="O322" s="2"/>
      <c r="R322" s="2"/>
      <c r="S322" s="2"/>
      <c r="T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3:31" ht="15">
      <c r="C323" s="2"/>
      <c r="D323" s="2"/>
      <c r="E323" s="2"/>
      <c r="F323" s="2"/>
      <c r="G323" s="2"/>
      <c r="H323" s="2"/>
      <c r="I323" s="2"/>
      <c r="J323" s="2"/>
      <c r="K323" s="2"/>
      <c r="L323" s="2"/>
      <c r="O323" s="2"/>
      <c r="R323" s="2"/>
      <c r="S323" s="2"/>
      <c r="T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3:31" ht="15">
      <c r="C324" s="2"/>
      <c r="D324" s="2"/>
      <c r="E324" s="2"/>
      <c r="F324" s="2"/>
      <c r="G324" s="2"/>
      <c r="H324" s="2"/>
      <c r="I324" s="2"/>
      <c r="J324" s="2"/>
      <c r="K324" s="2"/>
      <c r="L324" s="2"/>
      <c r="O324" s="2"/>
      <c r="R324" s="2"/>
      <c r="S324" s="2"/>
      <c r="T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3:31" ht="15">
      <c r="C325" s="2"/>
      <c r="D325" s="2"/>
      <c r="E325" s="2"/>
      <c r="F325" s="2"/>
      <c r="G325" s="2"/>
      <c r="H325" s="2"/>
      <c r="I325" s="2"/>
      <c r="J325" s="2"/>
      <c r="K325" s="2"/>
      <c r="L325" s="2"/>
      <c r="O325" s="2"/>
      <c r="R325" s="2"/>
      <c r="S325" s="2"/>
      <c r="T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3:31" ht="15">
      <c r="C326" s="2"/>
      <c r="D326" s="2"/>
      <c r="E326" s="2"/>
      <c r="F326" s="2"/>
      <c r="G326" s="2"/>
      <c r="H326" s="2"/>
      <c r="I326" s="2"/>
      <c r="J326" s="2"/>
      <c r="K326" s="2"/>
      <c r="L326" s="2"/>
      <c r="O326" s="2"/>
      <c r="R326" s="2"/>
      <c r="S326" s="2"/>
      <c r="T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3:31" ht="15">
      <c r="C327" s="2"/>
      <c r="D327" s="2"/>
      <c r="E327" s="2"/>
      <c r="F327" s="2"/>
      <c r="G327" s="2"/>
      <c r="H327" s="2"/>
      <c r="I327" s="2"/>
      <c r="J327" s="2"/>
      <c r="K327" s="2"/>
      <c r="L327" s="2"/>
      <c r="O327" s="2"/>
      <c r="R327" s="2"/>
      <c r="S327" s="2"/>
      <c r="T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3:31" ht="15">
      <c r="C328" s="2"/>
      <c r="D328" s="2"/>
      <c r="E328" s="2"/>
      <c r="F328" s="2"/>
      <c r="G328" s="2"/>
      <c r="H328" s="2"/>
      <c r="I328" s="2"/>
      <c r="J328" s="2"/>
      <c r="K328" s="2"/>
      <c r="L328" s="2"/>
      <c r="O328" s="2"/>
      <c r="R328" s="2"/>
      <c r="S328" s="2"/>
      <c r="T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3:31" ht="15">
      <c r="C329" s="2"/>
      <c r="D329" s="2"/>
      <c r="E329" s="2"/>
      <c r="F329" s="2"/>
      <c r="G329" s="2"/>
      <c r="H329" s="2"/>
      <c r="I329" s="2"/>
      <c r="J329" s="2"/>
      <c r="K329" s="2"/>
      <c r="L329" s="2"/>
      <c r="O329" s="2"/>
      <c r="R329" s="2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3:31" ht="15">
      <c r="C330" s="2"/>
      <c r="D330" s="2"/>
      <c r="E330" s="2"/>
      <c r="F330" s="2"/>
      <c r="G330" s="2"/>
      <c r="H330" s="2"/>
      <c r="I330" s="2"/>
      <c r="J330" s="2"/>
      <c r="K330" s="2"/>
      <c r="L330" s="2"/>
      <c r="O330" s="2"/>
      <c r="R330" s="2"/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3:31" ht="15">
      <c r="C331" s="2"/>
      <c r="D331" s="2"/>
      <c r="E331" s="2"/>
      <c r="F331" s="2"/>
      <c r="G331" s="2"/>
      <c r="H331" s="2"/>
      <c r="I331" s="2"/>
      <c r="J331" s="2"/>
      <c r="K331" s="2"/>
      <c r="L331" s="2"/>
      <c r="O331" s="2"/>
      <c r="R331" s="2"/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3:31" ht="15">
      <c r="C332" s="2"/>
      <c r="D332" s="2"/>
      <c r="E332" s="2"/>
      <c r="F332" s="2"/>
      <c r="G332" s="2"/>
      <c r="H332" s="2"/>
      <c r="I332" s="2"/>
      <c r="J332" s="2"/>
      <c r="K332" s="2"/>
      <c r="L332" s="2"/>
      <c r="O332" s="2"/>
      <c r="R332" s="2"/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3:31" ht="15">
      <c r="C333" s="2"/>
      <c r="D333" s="2"/>
      <c r="E333" s="2"/>
      <c r="F333" s="2"/>
      <c r="G333" s="2"/>
      <c r="H333" s="2"/>
      <c r="I333" s="2"/>
      <c r="J333" s="2"/>
      <c r="K333" s="2"/>
      <c r="L333" s="2"/>
      <c r="O333" s="2"/>
      <c r="R333" s="2"/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3:31" ht="15">
      <c r="C334" s="2"/>
      <c r="D334" s="2"/>
      <c r="E334" s="2"/>
      <c r="F334" s="2"/>
      <c r="G334" s="2"/>
      <c r="H334" s="2"/>
      <c r="I334" s="2"/>
      <c r="J334" s="2"/>
      <c r="K334" s="2"/>
      <c r="L334" s="2"/>
      <c r="O334" s="2"/>
      <c r="R334" s="2"/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3:31" ht="15">
      <c r="C335" s="2"/>
      <c r="D335" s="2"/>
      <c r="E335" s="2"/>
      <c r="F335" s="2"/>
      <c r="G335" s="2"/>
      <c r="H335" s="2"/>
      <c r="I335" s="2"/>
      <c r="J335" s="2"/>
      <c r="K335" s="2"/>
      <c r="L335" s="2"/>
      <c r="O335" s="2"/>
      <c r="R335" s="2"/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3:31" ht="15">
      <c r="C336" s="2"/>
      <c r="D336" s="2"/>
      <c r="E336" s="2"/>
      <c r="F336" s="2"/>
      <c r="G336" s="2"/>
      <c r="H336" s="2"/>
      <c r="I336" s="2"/>
      <c r="J336" s="2"/>
      <c r="K336" s="2"/>
      <c r="L336" s="2"/>
      <c r="O336" s="2"/>
      <c r="R336" s="2"/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3:31" ht="15">
      <c r="C337" s="2"/>
      <c r="D337" s="2"/>
      <c r="E337" s="2"/>
      <c r="F337" s="2"/>
      <c r="G337" s="2"/>
      <c r="H337" s="2"/>
      <c r="I337" s="2"/>
      <c r="J337" s="2"/>
      <c r="K337" s="2"/>
      <c r="L337" s="2"/>
      <c r="O337" s="2"/>
      <c r="R337" s="2"/>
      <c r="S337" s="2"/>
      <c r="T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3:31" ht="15">
      <c r="C338" s="2"/>
      <c r="D338" s="2"/>
      <c r="E338" s="2"/>
      <c r="F338" s="2"/>
      <c r="G338" s="2"/>
      <c r="H338" s="2"/>
      <c r="I338" s="2"/>
      <c r="J338" s="2"/>
      <c r="K338" s="2"/>
      <c r="L338" s="2"/>
      <c r="O338" s="2"/>
      <c r="R338" s="2"/>
      <c r="S338" s="2"/>
      <c r="T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3:31" ht="15">
      <c r="C339" s="2"/>
      <c r="D339" s="2"/>
      <c r="E339" s="2"/>
      <c r="F339" s="2"/>
      <c r="G339" s="2"/>
      <c r="H339" s="2"/>
      <c r="I339" s="2"/>
      <c r="J339" s="2"/>
      <c r="K339" s="2"/>
      <c r="L339" s="2"/>
      <c r="O339" s="2"/>
      <c r="R339" s="2"/>
      <c r="S339" s="2"/>
      <c r="T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3:31" ht="15">
      <c r="C340" s="2"/>
      <c r="D340" s="2"/>
      <c r="E340" s="2"/>
      <c r="F340" s="2"/>
      <c r="G340" s="2"/>
      <c r="H340" s="2"/>
      <c r="I340" s="2"/>
      <c r="J340" s="2"/>
      <c r="K340" s="2"/>
      <c r="L340" s="2"/>
      <c r="O340" s="2"/>
      <c r="R340" s="2"/>
      <c r="S340" s="2"/>
      <c r="T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3:31" ht="15">
      <c r="C341" s="2"/>
      <c r="D341" s="2"/>
      <c r="E341" s="2"/>
      <c r="F341" s="2"/>
      <c r="G341" s="2"/>
      <c r="H341" s="2"/>
      <c r="I341" s="2"/>
      <c r="J341" s="2"/>
      <c r="K341" s="2"/>
      <c r="L341" s="2"/>
      <c r="O341" s="2"/>
      <c r="R341" s="2"/>
      <c r="S341" s="2"/>
      <c r="T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3:31" ht="15">
      <c r="C342" s="2"/>
      <c r="D342" s="2"/>
      <c r="E342" s="2"/>
      <c r="F342" s="2"/>
      <c r="G342" s="2"/>
      <c r="H342" s="2"/>
      <c r="I342" s="2"/>
      <c r="J342" s="2"/>
      <c r="K342" s="2"/>
      <c r="L342" s="2"/>
      <c r="O342" s="2"/>
      <c r="R342" s="2"/>
      <c r="S342" s="2"/>
      <c r="T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3:31" ht="15">
      <c r="C343" s="2"/>
      <c r="D343" s="2"/>
      <c r="E343" s="2"/>
      <c r="F343" s="2"/>
      <c r="G343" s="2"/>
      <c r="H343" s="2"/>
      <c r="I343" s="2"/>
      <c r="J343" s="2"/>
      <c r="K343" s="2"/>
      <c r="L343" s="2"/>
      <c r="O343" s="2"/>
      <c r="R343" s="2"/>
      <c r="S343" s="2"/>
      <c r="T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3:31" ht="15">
      <c r="C344" s="2"/>
      <c r="D344" s="2"/>
      <c r="E344" s="2"/>
      <c r="F344" s="2"/>
      <c r="G344" s="2"/>
      <c r="H344" s="2"/>
      <c r="I344" s="2"/>
      <c r="J344" s="2"/>
      <c r="K344" s="2"/>
      <c r="L344" s="2"/>
      <c r="O344" s="2"/>
      <c r="R344" s="2"/>
      <c r="S344" s="2"/>
      <c r="T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3:31" ht="15">
      <c r="C345" s="2"/>
      <c r="D345" s="2"/>
      <c r="E345" s="2"/>
      <c r="F345" s="2"/>
      <c r="G345" s="2"/>
      <c r="H345" s="2"/>
      <c r="I345" s="2"/>
      <c r="J345" s="2"/>
      <c r="K345" s="2"/>
      <c r="L345" s="2"/>
      <c r="O345" s="2"/>
      <c r="R345" s="2"/>
      <c r="S345" s="2"/>
      <c r="T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3:31" ht="15">
      <c r="C346" s="2"/>
      <c r="D346" s="2"/>
      <c r="E346" s="2"/>
      <c r="F346" s="2"/>
      <c r="G346" s="2"/>
      <c r="H346" s="2"/>
      <c r="I346" s="2"/>
      <c r="J346" s="2"/>
      <c r="K346" s="2"/>
      <c r="L346" s="2"/>
      <c r="O346" s="2"/>
      <c r="R346" s="2"/>
      <c r="S346" s="2"/>
      <c r="T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3:31" ht="15">
      <c r="C347" s="2"/>
      <c r="D347" s="2"/>
      <c r="E347" s="2"/>
      <c r="F347" s="2"/>
      <c r="G347" s="2"/>
      <c r="H347" s="2"/>
      <c r="I347" s="2"/>
      <c r="J347" s="2"/>
      <c r="K347" s="2"/>
      <c r="L347" s="2"/>
      <c r="O347" s="2"/>
      <c r="R347" s="2"/>
      <c r="S347" s="2"/>
      <c r="T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3:31" ht="15">
      <c r="C348" s="2"/>
      <c r="D348" s="2"/>
      <c r="E348" s="2"/>
      <c r="F348" s="2"/>
      <c r="G348" s="2"/>
      <c r="H348" s="2"/>
      <c r="I348" s="2"/>
      <c r="J348" s="2"/>
      <c r="K348" s="2"/>
      <c r="L348" s="2"/>
      <c r="O348" s="2"/>
      <c r="R348" s="2"/>
      <c r="S348" s="2"/>
      <c r="T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3:31" ht="15">
      <c r="C349" s="2"/>
      <c r="D349" s="2"/>
      <c r="E349" s="2"/>
      <c r="F349" s="2"/>
      <c r="G349" s="2"/>
      <c r="H349" s="2"/>
      <c r="I349" s="2"/>
      <c r="J349" s="2"/>
      <c r="K349" s="2"/>
      <c r="L349" s="2"/>
      <c r="O349" s="2"/>
      <c r="R349" s="2"/>
      <c r="S349" s="2"/>
      <c r="T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3:31" ht="15">
      <c r="C350" s="2"/>
      <c r="D350" s="2"/>
      <c r="E350" s="2"/>
      <c r="F350" s="2"/>
      <c r="G350" s="2"/>
      <c r="H350" s="2"/>
      <c r="I350" s="2"/>
      <c r="J350" s="2"/>
      <c r="K350" s="2"/>
      <c r="L350" s="2"/>
      <c r="O350" s="2"/>
      <c r="R350" s="2"/>
      <c r="S350" s="2"/>
      <c r="T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3:31" ht="15">
      <c r="C351" s="2"/>
      <c r="D351" s="2"/>
      <c r="E351" s="2"/>
      <c r="F351" s="2"/>
      <c r="G351" s="2"/>
      <c r="H351" s="2"/>
      <c r="I351" s="2"/>
      <c r="J351" s="2"/>
      <c r="K351" s="2"/>
      <c r="L351" s="2"/>
      <c r="O351" s="2"/>
      <c r="R351" s="2"/>
      <c r="S351" s="2"/>
      <c r="T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3:31" ht="15">
      <c r="C352" s="2"/>
      <c r="D352" s="2"/>
      <c r="E352" s="2"/>
      <c r="F352" s="2"/>
      <c r="G352" s="2"/>
      <c r="H352" s="2"/>
      <c r="I352" s="2"/>
      <c r="J352" s="2"/>
      <c r="K352" s="2"/>
      <c r="L352" s="2"/>
      <c r="O352" s="2"/>
      <c r="R352" s="2"/>
      <c r="S352" s="2"/>
      <c r="T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3:31" ht="15">
      <c r="C353" s="2"/>
      <c r="D353" s="2"/>
      <c r="E353" s="2"/>
      <c r="F353" s="2"/>
      <c r="G353" s="2"/>
      <c r="H353" s="2"/>
      <c r="I353" s="2"/>
      <c r="J353" s="2"/>
      <c r="K353" s="2"/>
      <c r="L353" s="2"/>
      <c r="O353" s="2"/>
      <c r="R353" s="2"/>
      <c r="S353" s="2"/>
      <c r="T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3:31" ht="15">
      <c r="C354" s="2"/>
      <c r="D354" s="2"/>
      <c r="E354" s="2"/>
      <c r="F354" s="2"/>
      <c r="G354" s="2"/>
      <c r="H354" s="2"/>
      <c r="I354" s="2"/>
      <c r="J354" s="2"/>
      <c r="K354" s="2"/>
      <c r="L354" s="2"/>
      <c r="O354" s="2"/>
      <c r="R354" s="2"/>
      <c r="S354" s="2"/>
      <c r="T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3:31" ht="15">
      <c r="C355" s="2"/>
      <c r="D355" s="2"/>
      <c r="E355" s="2"/>
      <c r="F355" s="2"/>
      <c r="G355" s="2"/>
      <c r="H355" s="2"/>
      <c r="I355" s="2"/>
      <c r="J355" s="2"/>
      <c r="K355" s="2"/>
      <c r="L355" s="2"/>
      <c r="O355" s="2"/>
      <c r="R355" s="2"/>
      <c r="S355" s="2"/>
      <c r="T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3:31" ht="15">
      <c r="C356" s="2"/>
      <c r="D356" s="2"/>
      <c r="E356" s="2"/>
      <c r="F356" s="2"/>
      <c r="G356" s="2"/>
      <c r="H356" s="2"/>
      <c r="I356" s="2"/>
      <c r="J356" s="2"/>
      <c r="K356" s="2"/>
      <c r="L356" s="2"/>
      <c r="O356" s="2"/>
      <c r="R356" s="2"/>
      <c r="S356" s="2"/>
      <c r="T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3:31" ht="15">
      <c r="C357" s="2"/>
      <c r="D357" s="2"/>
      <c r="E357" s="2"/>
      <c r="F357" s="2"/>
      <c r="G357" s="2"/>
      <c r="H357" s="2"/>
      <c r="I357" s="2"/>
      <c r="J357" s="2"/>
      <c r="K357" s="2"/>
      <c r="L357" s="2"/>
      <c r="O357" s="2"/>
      <c r="R357" s="2"/>
      <c r="S357" s="2"/>
      <c r="T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3:31" ht="15">
      <c r="C358" s="2"/>
      <c r="D358" s="2"/>
      <c r="E358" s="2"/>
      <c r="F358" s="2"/>
      <c r="G358" s="2"/>
      <c r="H358" s="2"/>
      <c r="I358" s="2"/>
      <c r="J358" s="2"/>
      <c r="K358" s="2"/>
      <c r="L358" s="2"/>
      <c r="O358" s="2"/>
      <c r="R358" s="2"/>
      <c r="S358" s="2"/>
      <c r="T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3:31" ht="15">
      <c r="C359" s="2"/>
      <c r="D359" s="2"/>
      <c r="E359" s="2"/>
      <c r="F359" s="2"/>
      <c r="G359" s="2"/>
      <c r="H359" s="2"/>
      <c r="I359" s="2"/>
      <c r="J359" s="2"/>
      <c r="K359" s="2"/>
      <c r="L359" s="2"/>
      <c r="O359" s="2"/>
      <c r="R359" s="2"/>
      <c r="S359" s="2"/>
      <c r="T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3:31" ht="15">
      <c r="C360" s="2"/>
      <c r="D360" s="2"/>
      <c r="E360" s="2"/>
      <c r="F360" s="2"/>
      <c r="G360" s="2"/>
      <c r="H360" s="2"/>
      <c r="I360" s="2"/>
      <c r="J360" s="2"/>
      <c r="K360" s="2"/>
      <c r="L360" s="2"/>
      <c r="O360" s="2"/>
      <c r="R360" s="2"/>
      <c r="S360" s="2"/>
      <c r="T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3:31" ht="15">
      <c r="C361" s="2"/>
      <c r="D361" s="2"/>
      <c r="E361" s="2"/>
      <c r="F361" s="2"/>
      <c r="G361" s="2"/>
      <c r="H361" s="2"/>
      <c r="I361" s="2"/>
      <c r="J361" s="2"/>
      <c r="K361" s="2"/>
      <c r="L361" s="2"/>
      <c r="O361" s="2"/>
      <c r="R361" s="2"/>
      <c r="S361" s="2"/>
      <c r="T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3:31" ht="15">
      <c r="C362" s="2"/>
      <c r="D362" s="2"/>
      <c r="E362" s="2"/>
      <c r="F362" s="2"/>
      <c r="G362" s="2"/>
      <c r="H362" s="2"/>
      <c r="I362" s="2"/>
      <c r="J362" s="2"/>
      <c r="K362" s="2"/>
      <c r="L362" s="2"/>
      <c r="O362" s="2"/>
      <c r="R362" s="2"/>
      <c r="S362" s="2"/>
      <c r="T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3:31" ht="15">
      <c r="C363" s="2"/>
      <c r="D363" s="2"/>
      <c r="E363" s="2"/>
      <c r="F363" s="2"/>
      <c r="G363" s="2"/>
      <c r="H363" s="2"/>
      <c r="I363" s="2"/>
      <c r="J363" s="2"/>
      <c r="K363" s="2"/>
      <c r="L363" s="2"/>
      <c r="O363" s="2"/>
      <c r="R363" s="2"/>
      <c r="S363" s="2"/>
      <c r="T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3:31" ht="15">
      <c r="C364" s="2"/>
      <c r="D364" s="2"/>
      <c r="E364" s="2"/>
      <c r="F364" s="2"/>
      <c r="G364" s="2"/>
      <c r="H364" s="2"/>
      <c r="I364" s="2"/>
      <c r="J364" s="2"/>
      <c r="K364" s="2"/>
      <c r="L364" s="2"/>
      <c r="O364" s="2"/>
      <c r="R364" s="2"/>
      <c r="S364" s="2"/>
      <c r="T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3:31" ht="15">
      <c r="C365" s="2"/>
      <c r="D365" s="2"/>
      <c r="E365" s="2"/>
      <c r="F365" s="2"/>
      <c r="G365" s="2"/>
      <c r="H365" s="2"/>
      <c r="I365" s="2"/>
      <c r="J365" s="2"/>
      <c r="K365" s="2"/>
      <c r="L365" s="2"/>
      <c r="O365" s="2"/>
      <c r="R365" s="2"/>
      <c r="S365" s="2"/>
      <c r="T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3:31" ht="15">
      <c r="C366" s="2"/>
      <c r="D366" s="2"/>
      <c r="E366" s="2"/>
      <c r="F366" s="2"/>
      <c r="G366" s="2"/>
      <c r="H366" s="2"/>
      <c r="I366" s="2"/>
      <c r="J366" s="2"/>
      <c r="K366" s="2"/>
      <c r="L366" s="2"/>
      <c r="O366" s="2"/>
      <c r="R366" s="2"/>
      <c r="S366" s="2"/>
      <c r="T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3:31" ht="15">
      <c r="C367" s="2"/>
      <c r="D367" s="2"/>
      <c r="E367" s="2"/>
      <c r="F367" s="2"/>
      <c r="G367" s="2"/>
      <c r="H367" s="2"/>
      <c r="I367" s="2"/>
      <c r="J367" s="2"/>
      <c r="K367" s="2"/>
      <c r="L367" s="2"/>
      <c r="O367" s="2"/>
      <c r="R367" s="2"/>
      <c r="S367" s="2"/>
      <c r="T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3:31" ht="15">
      <c r="C368" s="2"/>
      <c r="D368" s="2"/>
      <c r="E368" s="2"/>
      <c r="F368" s="2"/>
      <c r="G368" s="2"/>
      <c r="H368" s="2"/>
      <c r="I368" s="2"/>
      <c r="J368" s="2"/>
      <c r="K368" s="2"/>
      <c r="L368" s="2"/>
      <c r="O368" s="2"/>
      <c r="R368" s="2"/>
      <c r="S368" s="2"/>
      <c r="T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3:31" ht="15">
      <c r="C369" s="2"/>
      <c r="D369" s="2"/>
      <c r="E369" s="2"/>
      <c r="F369" s="2"/>
      <c r="G369" s="2"/>
      <c r="H369" s="2"/>
      <c r="I369" s="2"/>
      <c r="J369" s="2"/>
      <c r="K369" s="2"/>
      <c r="L369" s="2"/>
      <c r="O369" s="2"/>
      <c r="R369" s="2"/>
      <c r="S369" s="2"/>
      <c r="T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3:31" ht="15">
      <c r="C370" s="2"/>
      <c r="D370" s="2"/>
      <c r="E370" s="2"/>
      <c r="F370" s="2"/>
      <c r="G370" s="2"/>
      <c r="H370" s="2"/>
      <c r="I370" s="2"/>
      <c r="J370" s="2"/>
      <c r="K370" s="2"/>
      <c r="L370" s="2"/>
      <c r="O370" s="2"/>
      <c r="R370" s="2"/>
      <c r="S370" s="2"/>
      <c r="T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3:31" ht="15">
      <c r="C371" s="2"/>
      <c r="D371" s="2"/>
      <c r="E371" s="2"/>
      <c r="F371" s="2"/>
      <c r="G371" s="2"/>
      <c r="H371" s="2"/>
      <c r="I371" s="2"/>
      <c r="J371" s="2"/>
      <c r="K371" s="2"/>
      <c r="L371" s="2"/>
      <c r="O371" s="2"/>
      <c r="R371" s="2"/>
      <c r="S371" s="2"/>
      <c r="T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3:31" ht="15">
      <c r="C372" s="2"/>
      <c r="D372" s="2"/>
      <c r="E372" s="2"/>
      <c r="F372" s="2"/>
      <c r="G372" s="2"/>
      <c r="H372" s="2"/>
      <c r="I372" s="2"/>
      <c r="J372" s="2"/>
      <c r="K372" s="2"/>
      <c r="L372" s="2"/>
      <c r="O372" s="2"/>
      <c r="R372" s="2"/>
      <c r="S372" s="2"/>
      <c r="T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3:31" ht="15">
      <c r="C373" s="2"/>
      <c r="D373" s="2"/>
      <c r="E373" s="2"/>
      <c r="F373" s="2"/>
      <c r="G373" s="2"/>
      <c r="H373" s="2"/>
      <c r="I373" s="2"/>
      <c r="J373" s="2"/>
      <c r="K373" s="2"/>
      <c r="L373" s="2"/>
      <c r="O373" s="2"/>
      <c r="R373" s="2"/>
      <c r="S373" s="2"/>
      <c r="T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3:31" ht="15">
      <c r="C374" s="2"/>
      <c r="D374" s="2"/>
      <c r="E374" s="2"/>
      <c r="F374" s="2"/>
      <c r="G374" s="2"/>
      <c r="H374" s="2"/>
      <c r="I374" s="2"/>
      <c r="J374" s="2"/>
      <c r="K374" s="2"/>
      <c r="L374" s="2"/>
      <c r="O374" s="2"/>
      <c r="R374" s="2"/>
      <c r="S374" s="2"/>
      <c r="T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3:31" ht="15">
      <c r="C375" s="2"/>
      <c r="D375" s="2"/>
      <c r="E375" s="2"/>
      <c r="F375" s="2"/>
      <c r="G375" s="2"/>
      <c r="H375" s="2"/>
      <c r="I375" s="2"/>
      <c r="J375" s="2"/>
      <c r="K375" s="2"/>
      <c r="L375" s="2"/>
      <c r="O375" s="2"/>
      <c r="R375" s="2"/>
      <c r="S375" s="2"/>
      <c r="T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3:31" ht="15">
      <c r="C376" s="2"/>
      <c r="D376" s="2"/>
      <c r="E376" s="2"/>
      <c r="F376" s="2"/>
      <c r="G376" s="2"/>
      <c r="H376" s="2"/>
      <c r="I376" s="2"/>
      <c r="J376" s="2"/>
      <c r="K376" s="2"/>
      <c r="L376" s="2"/>
      <c r="O376" s="2"/>
      <c r="R376" s="2"/>
      <c r="S376" s="2"/>
      <c r="T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3:31" ht="15">
      <c r="C377" s="2"/>
      <c r="D377" s="2"/>
      <c r="E377" s="2"/>
      <c r="F377" s="2"/>
      <c r="G377" s="2"/>
      <c r="H377" s="2"/>
      <c r="I377" s="2"/>
      <c r="J377" s="2"/>
      <c r="K377" s="2"/>
      <c r="L377" s="2"/>
      <c r="O377" s="2"/>
      <c r="R377" s="2"/>
      <c r="S377" s="2"/>
      <c r="T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3:31" ht="15">
      <c r="C378" s="2"/>
      <c r="D378" s="2"/>
      <c r="E378" s="2"/>
      <c r="F378" s="2"/>
      <c r="G378" s="2"/>
      <c r="H378" s="2"/>
      <c r="I378" s="2"/>
      <c r="J378" s="2"/>
      <c r="K378" s="2"/>
      <c r="L378" s="2"/>
      <c r="O378" s="2"/>
      <c r="R378" s="2"/>
      <c r="S378" s="2"/>
      <c r="T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3:31" ht="15">
      <c r="C379" s="2"/>
      <c r="D379" s="2"/>
      <c r="E379" s="2"/>
      <c r="F379" s="2"/>
      <c r="G379" s="2"/>
      <c r="H379" s="2"/>
      <c r="I379" s="2"/>
      <c r="J379" s="2"/>
      <c r="K379" s="2"/>
      <c r="L379" s="2"/>
      <c r="O379" s="2"/>
      <c r="R379" s="2"/>
      <c r="S379" s="2"/>
      <c r="T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3:31" ht="15">
      <c r="C380" s="2"/>
      <c r="D380" s="2"/>
      <c r="E380" s="2"/>
      <c r="F380" s="2"/>
      <c r="G380" s="2"/>
      <c r="H380" s="2"/>
      <c r="I380" s="2"/>
      <c r="J380" s="2"/>
      <c r="K380" s="2"/>
      <c r="L380" s="2"/>
      <c r="O380" s="2"/>
      <c r="R380" s="2"/>
      <c r="S380" s="2"/>
      <c r="T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3:31" ht="15">
      <c r="C381" s="2"/>
      <c r="D381" s="2"/>
      <c r="E381" s="2"/>
      <c r="F381" s="2"/>
      <c r="G381" s="2"/>
      <c r="H381" s="2"/>
      <c r="I381" s="2"/>
      <c r="J381" s="2"/>
      <c r="K381" s="2"/>
      <c r="L381" s="2"/>
      <c r="O381" s="2"/>
      <c r="R381" s="2"/>
      <c r="S381" s="2"/>
      <c r="T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3:31" ht="15">
      <c r="C382" s="2"/>
      <c r="D382" s="2"/>
      <c r="E382" s="2"/>
      <c r="F382" s="2"/>
      <c r="G382" s="2"/>
      <c r="H382" s="2"/>
      <c r="I382" s="2"/>
      <c r="J382" s="2"/>
      <c r="K382" s="2"/>
      <c r="L382" s="2"/>
      <c r="O382" s="2"/>
      <c r="R382" s="2"/>
      <c r="S382" s="2"/>
      <c r="T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3:31" ht="15">
      <c r="C383" s="2"/>
      <c r="D383" s="2"/>
      <c r="E383" s="2"/>
      <c r="F383" s="2"/>
      <c r="G383" s="2"/>
      <c r="H383" s="2"/>
      <c r="I383" s="2"/>
      <c r="J383" s="2"/>
      <c r="K383" s="2"/>
      <c r="L383" s="2"/>
      <c r="O383" s="2"/>
      <c r="R383" s="2"/>
      <c r="S383" s="2"/>
      <c r="T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3:31" ht="15">
      <c r="C384" s="2"/>
      <c r="D384" s="2"/>
      <c r="E384" s="2"/>
      <c r="F384" s="2"/>
      <c r="G384" s="2"/>
      <c r="H384" s="2"/>
      <c r="I384" s="2"/>
      <c r="J384" s="2"/>
      <c r="K384" s="2"/>
      <c r="L384" s="2"/>
      <c r="O384" s="2"/>
      <c r="R384" s="2"/>
      <c r="S384" s="2"/>
      <c r="T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3:31" ht="15">
      <c r="C385" s="2"/>
      <c r="D385" s="2"/>
      <c r="E385" s="2"/>
      <c r="F385" s="2"/>
      <c r="G385" s="2"/>
      <c r="H385" s="2"/>
      <c r="I385" s="2"/>
      <c r="J385" s="2"/>
      <c r="K385" s="2"/>
      <c r="L385" s="2"/>
      <c r="O385" s="2"/>
      <c r="R385" s="2"/>
      <c r="S385" s="2"/>
      <c r="T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3:31" ht="15">
      <c r="C386" s="2"/>
      <c r="D386" s="2"/>
      <c r="E386" s="2"/>
      <c r="F386" s="2"/>
      <c r="G386" s="2"/>
      <c r="H386" s="2"/>
      <c r="I386" s="2"/>
      <c r="J386" s="2"/>
      <c r="K386" s="2"/>
      <c r="L386" s="2"/>
      <c r="O386" s="2"/>
      <c r="R386" s="2"/>
      <c r="S386" s="2"/>
      <c r="T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3:31" ht="15">
      <c r="C387" s="2"/>
      <c r="D387" s="2"/>
      <c r="E387" s="2"/>
      <c r="F387" s="2"/>
      <c r="G387" s="2"/>
      <c r="H387" s="2"/>
      <c r="I387" s="2"/>
      <c r="J387" s="2"/>
      <c r="K387" s="2"/>
      <c r="L387" s="2"/>
      <c r="O387" s="2"/>
      <c r="R387" s="2"/>
      <c r="S387" s="2"/>
      <c r="T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3:31" ht="15">
      <c r="C388" s="2"/>
      <c r="D388" s="2"/>
      <c r="E388" s="2"/>
      <c r="F388" s="2"/>
      <c r="G388" s="2"/>
      <c r="H388" s="2"/>
      <c r="I388" s="2"/>
      <c r="J388" s="2"/>
      <c r="K388" s="2"/>
      <c r="L388" s="2"/>
      <c r="O388" s="2"/>
      <c r="R388" s="2"/>
      <c r="S388" s="2"/>
      <c r="T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3:31" ht="15">
      <c r="C389" s="2"/>
      <c r="D389" s="2"/>
      <c r="E389" s="2"/>
      <c r="F389" s="2"/>
      <c r="G389" s="2"/>
      <c r="H389" s="2"/>
      <c r="I389" s="2"/>
      <c r="J389" s="2"/>
      <c r="K389" s="2"/>
      <c r="L389" s="2"/>
      <c r="O389" s="2"/>
      <c r="R389" s="2"/>
      <c r="S389" s="2"/>
      <c r="T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3:31" ht="15">
      <c r="C390" s="2"/>
      <c r="D390" s="2"/>
      <c r="E390" s="2"/>
      <c r="F390" s="2"/>
      <c r="G390" s="2"/>
      <c r="H390" s="2"/>
      <c r="I390" s="2"/>
      <c r="J390" s="2"/>
      <c r="K390" s="2"/>
      <c r="L390" s="2"/>
      <c r="O390" s="2"/>
      <c r="R390" s="2"/>
      <c r="S390" s="2"/>
      <c r="T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3:31" ht="15">
      <c r="C391" s="2"/>
      <c r="D391" s="2"/>
      <c r="E391" s="2"/>
      <c r="F391" s="2"/>
      <c r="G391" s="2"/>
      <c r="H391" s="2"/>
      <c r="I391" s="2"/>
      <c r="J391" s="2"/>
      <c r="K391" s="2"/>
      <c r="L391" s="2"/>
      <c r="O391" s="2"/>
      <c r="R391" s="2"/>
      <c r="S391" s="2"/>
      <c r="T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3:31" ht="15">
      <c r="C392" s="2"/>
      <c r="D392" s="2"/>
      <c r="E392" s="2"/>
      <c r="F392" s="2"/>
      <c r="G392" s="2"/>
      <c r="H392" s="2"/>
      <c r="I392" s="2"/>
      <c r="J392" s="2"/>
      <c r="K392" s="2"/>
      <c r="L392" s="2"/>
      <c r="O392" s="2"/>
      <c r="R392" s="2"/>
      <c r="S392" s="2"/>
      <c r="T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3:31" ht="15">
      <c r="C393" s="2"/>
      <c r="D393" s="2"/>
      <c r="E393" s="2"/>
      <c r="F393" s="2"/>
      <c r="G393" s="2"/>
      <c r="H393" s="2"/>
      <c r="I393" s="2"/>
      <c r="J393" s="2"/>
      <c r="K393" s="2"/>
      <c r="L393" s="2"/>
      <c r="O393" s="2"/>
      <c r="R393" s="2"/>
      <c r="S393" s="2"/>
      <c r="T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3:31" ht="15">
      <c r="C394" s="2"/>
      <c r="D394" s="2"/>
      <c r="E394" s="2"/>
      <c r="F394" s="2"/>
      <c r="G394" s="2"/>
      <c r="H394" s="2"/>
      <c r="I394" s="2"/>
      <c r="J394" s="2"/>
      <c r="K394" s="2"/>
      <c r="L394" s="2"/>
      <c r="O394" s="2"/>
      <c r="R394" s="2"/>
      <c r="S394" s="2"/>
      <c r="T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3:31" ht="15">
      <c r="C395" s="2"/>
      <c r="D395" s="2"/>
      <c r="E395" s="2"/>
      <c r="F395" s="2"/>
      <c r="G395" s="2"/>
      <c r="H395" s="2"/>
      <c r="I395" s="2"/>
      <c r="J395" s="2"/>
      <c r="K395" s="2"/>
      <c r="L395" s="2"/>
      <c r="O395" s="2"/>
      <c r="R395" s="2"/>
      <c r="S395" s="2"/>
      <c r="T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3:31" ht="15">
      <c r="C396" s="2"/>
      <c r="D396" s="2"/>
      <c r="E396" s="2"/>
      <c r="F396" s="2"/>
      <c r="G396" s="2"/>
      <c r="H396" s="2"/>
      <c r="I396" s="2"/>
      <c r="J396" s="2"/>
      <c r="K396" s="2"/>
      <c r="L396" s="2"/>
      <c r="O396" s="2"/>
      <c r="R396" s="2"/>
      <c r="S396" s="2"/>
      <c r="T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3:31" ht="15">
      <c r="C397" s="2"/>
      <c r="D397" s="2"/>
      <c r="E397" s="2"/>
      <c r="F397" s="2"/>
      <c r="G397" s="2"/>
      <c r="H397" s="2"/>
      <c r="I397" s="2"/>
      <c r="J397" s="2"/>
      <c r="K397" s="2"/>
      <c r="L397" s="2"/>
      <c r="O397" s="2"/>
      <c r="R397" s="2"/>
      <c r="S397" s="2"/>
      <c r="T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3:31" ht="15">
      <c r="C398" s="2"/>
      <c r="D398" s="2"/>
      <c r="E398" s="2"/>
      <c r="F398" s="2"/>
      <c r="G398" s="2"/>
      <c r="H398" s="2"/>
      <c r="I398" s="2"/>
      <c r="J398" s="2"/>
      <c r="K398" s="2"/>
      <c r="L398" s="2"/>
      <c r="O398" s="2"/>
      <c r="R398" s="2"/>
      <c r="S398" s="2"/>
      <c r="T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3:31" ht="15">
      <c r="C399" s="2"/>
      <c r="D399" s="2"/>
      <c r="E399" s="2"/>
      <c r="F399" s="2"/>
      <c r="G399" s="2"/>
      <c r="H399" s="2"/>
      <c r="I399" s="2"/>
      <c r="J399" s="2"/>
      <c r="K399" s="2"/>
      <c r="L399" s="2"/>
      <c r="O399" s="2"/>
      <c r="R399" s="2"/>
      <c r="S399" s="2"/>
      <c r="T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3:31" ht="15">
      <c r="C400" s="2"/>
      <c r="D400" s="2"/>
      <c r="E400" s="2"/>
      <c r="F400" s="2"/>
      <c r="G400" s="2"/>
      <c r="H400" s="2"/>
      <c r="I400" s="2"/>
      <c r="J400" s="2"/>
      <c r="K400" s="2"/>
      <c r="L400" s="2"/>
      <c r="O400" s="2"/>
      <c r="R400" s="2"/>
      <c r="S400" s="2"/>
      <c r="T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3:31" ht="15">
      <c r="C401" s="2"/>
      <c r="D401" s="2"/>
      <c r="E401" s="2"/>
      <c r="F401" s="2"/>
      <c r="G401" s="2"/>
      <c r="H401" s="2"/>
      <c r="I401" s="2"/>
      <c r="J401" s="2"/>
      <c r="K401" s="2"/>
      <c r="L401" s="2"/>
      <c r="O401" s="2"/>
      <c r="R401" s="2"/>
      <c r="S401" s="2"/>
      <c r="T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3:31" ht="15">
      <c r="C402" s="2"/>
      <c r="D402" s="2"/>
      <c r="E402" s="2"/>
      <c r="F402" s="2"/>
      <c r="G402" s="2"/>
      <c r="H402" s="2"/>
      <c r="I402" s="2"/>
      <c r="J402" s="2"/>
      <c r="K402" s="2"/>
      <c r="L402" s="2"/>
      <c r="O402" s="2"/>
      <c r="R402" s="2"/>
      <c r="S402" s="2"/>
      <c r="T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3:31" ht="15">
      <c r="C403" s="2"/>
      <c r="D403" s="2"/>
      <c r="E403" s="2"/>
      <c r="F403" s="2"/>
      <c r="G403" s="2"/>
      <c r="H403" s="2"/>
      <c r="I403" s="2"/>
      <c r="J403" s="2"/>
      <c r="K403" s="2"/>
      <c r="L403" s="2"/>
      <c r="O403" s="2"/>
      <c r="R403" s="2"/>
      <c r="S403" s="2"/>
      <c r="T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3:31" ht="15">
      <c r="C404" s="2"/>
      <c r="D404" s="2"/>
      <c r="E404" s="2"/>
      <c r="F404" s="2"/>
      <c r="G404" s="2"/>
      <c r="H404" s="2"/>
      <c r="I404" s="2"/>
      <c r="J404" s="2"/>
      <c r="K404" s="2"/>
      <c r="L404" s="2"/>
      <c r="O404" s="2"/>
      <c r="R404" s="2"/>
      <c r="S404" s="2"/>
      <c r="T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3:31" ht="15">
      <c r="C405" s="2"/>
      <c r="D405" s="2"/>
      <c r="E405" s="2"/>
      <c r="F405" s="2"/>
      <c r="G405" s="2"/>
      <c r="H405" s="2"/>
      <c r="I405" s="2"/>
      <c r="J405" s="2"/>
      <c r="K405" s="2"/>
      <c r="L405" s="2"/>
      <c r="O405" s="2"/>
      <c r="R405" s="2"/>
      <c r="S405" s="2"/>
      <c r="T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3:31" ht="15">
      <c r="C406" s="2"/>
      <c r="D406" s="2"/>
      <c r="E406" s="2"/>
      <c r="F406" s="2"/>
      <c r="G406" s="2"/>
      <c r="H406" s="2"/>
      <c r="I406" s="2"/>
      <c r="J406" s="2"/>
      <c r="K406" s="2"/>
      <c r="L406" s="2"/>
      <c r="O406" s="2"/>
      <c r="R406" s="2"/>
      <c r="S406" s="2"/>
      <c r="T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3:31" ht="15">
      <c r="C407" s="2"/>
      <c r="D407" s="2"/>
      <c r="E407" s="2"/>
      <c r="F407" s="2"/>
      <c r="G407" s="2"/>
      <c r="H407" s="2"/>
      <c r="I407" s="2"/>
      <c r="J407" s="2"/>
      <c r="K407" s="2"/>
      <c r="L407" s="2"/>
      <c r="O407" s="2"/>
      <c r="R407" s="2"/>
      <c r="S407" s="2"/>
      <c r="T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3:31" ht="15">
      <c r="C408" s="2"/>
      <c r="D408" s="2"/>
      <c r="E408" s="2"/>
      <c r="F408" s="2"/>
      <c r="G408" s="2"/>
      <c r="H408" s="2"/>
      <c r="I408" s="2"/>
      <c r="J408" s="2"/>
      <c r="K408" s="2"/>
      <c r="L408" s="2"/>
      <c r="O408" s="2"/>
      <c r="R408" s="2"/>
      <c r="S408" s="2"/>
      <c r="T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3:31" ht="15">
      <c r="C409" s="2"/>
      <c r="D409" s="2"/>
      <c r="E409" s="2"/>
      <c r="F409" s="2"/>
      <c r="G409" s="2"/>
      <c r="H409" s="2"/>
      <c r="I409" s="2"/>
      <c r="J409" s="2"/>
      <c r="K409" s="2"/>
      <c r="L409" s="2"/>
      <c r="O409" s="2"/>
      <c r="R409" s="2"/>
      <c r="S409" s="2"/>
      <c r="T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3:31" ht="15">
      <c r="C410" s="2"/>
      <c r="D410" s="2"/>
      <c r="E410" s="2"/>
      <c r="F410" s="2"/>
      <c r="G410" s="2"/>
      <c r="H410" s="2"/>
      <c r="I410" s="2"/>
      <c r="J410" s="2"/>
      <c r="K410" s="2"/>
      <c r="L410" s="2"/>
      <c r="O410" s="2"/>
      <c r="R410" s="2"/>
      <c r="S410" s="2"/>
      <c r="T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3:31" ht="15">
      <c r="C411" s="2"/>
      <c r="D411" s="2"/>
      <c r="E411" s="2"/>
      <c r="F411" s="2"/>
      <c r="G411" s="2"/>
      <c r="H411" s="2"/>
      <c r="I411" s="2"/>
      <c r="J411" s="2"/>
      <c r="K411" s="2"/>
      <c r="L411" s="2"/>
      <c r="O411" s="2"/>
      <c r="R411" s="2"/>
      <c r="S411" s="2"/>
      <c r="T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3:31" ht="15">
      <c r="C412" s="2"/>
      <c r="D412" s="2"/>
      <c r="E412" s="2"/>
      <c r="F412" s="2"/>
      <c r="G412" s="2"/>
      <c r="H412" s="2"/>
      <c r="I412" s="2"/>
      <c r="J412" s="2"/>
      <c r="K412" s="2"/>
      <c r="L412" s="2"/>
      <c r="O412" s="2"/>
      <c r="R412" s="2"/>
      <c r="S412" s="2"/>
      <c r="T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3:31" ht="15">
      <c r="C413" s="2"/>
      <c r="D413" s="2"/>
      <c r="E413" s="2"/>
      <c r="F413" s="2"/>
      <c r="G413" s="2"/>
      <c r="H413" s="2"/>
      <c r="I413" s="2"/>
      <c r="J413" s="2"/>
      <c r="K413" s="2"/>
      <c r="L413" s="2"/>
      <c r="O413" s="2"/>
      <c r="R413" s="2"/>
      <c r="S413" s="2"/>
      <c r="T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</sheetData>
  <sheetProtection/>
  <mergeCells count="95">
    <mergeCell ref="AD3:AD5"/>
    <mergeCell ref="AE3:AE5"/>
    <mergeCell ref="Q2:AB2"/>
    <mergeCell ref="A1:AE1"/>
    <mergeCell ref="C3:D3"/>
    <mergeCell ref="E3:F3"/>
    <mergeCell ref="E4:F4"/>
    <mergeCell ref="A2:A5"/>
    <mergeCell ref="Z4:Z5"/>
    <mergeCell ref="B2:B5"/>
    <mergeCell ref="C2:O2"/>
    <mergeCell ref="D4:D5"/>
    <mergeCell ref="P4:P5"/>
    <mergeCell ref="AA4:AA5"/>
    <mergeCell ref="Y4:Y5"/>
    <mergeCell ref="G4:H4"/>
    <mergeCell ref="I3:J3"/>
    <mergeCell ref="I4:J4"/>
    <mergeCell ref="AC4:AC5"/>
    <mergeCell ref="AB4:AB5"/>
    <mergeCell ref="X4:X5"/>
    <mergeCell ref="O4:O5"/>
    <mergeCell ref="Q4:Q5"/>
    <mergeCell ref="R4:S4"/>
    <mergeCell ref="T3:W3"/>
    <mergeCell ref="C4:C5"/>
    <mergeCell ref="M4:N4"/>
    <mergeCell ref="K3:L3"/>
    <mergeCell ref="K4:L4"/>
    <mergeCell ref="M3:N3"/>
    <mergeCell ref="G3:H3"/>
    <mergeCell ref="T4:W4"/>
    <mergeCell ref="T5:V5"/>
    <mergeCell ref="T6:V6"/>
    <mergeCell ref="T7:V7"/>
    <mergeCell ref="T8:V8"/>
    <mergeCell ref="R3:S3"/>
    <mergeCell ref="T9:V9"/>
    <mergeCell ref="T11:V11"/>
    <mergeCell ref="T13:V13"/>
    <mergeCell ref="T12:V12"/>
    <mergeCell ref="T14:V14"/>
    <mergeCell ref="T15:V15"/>
    <mergeCell ref="T10:V10"/>
    <mergeCell ref="T16:V16"/>
    <mergeCell ref="T17:V17"/>
    <mergeCell ref="T18:V18"/>
    <mergeCell ref="T19:V19"/>
    <mergeCell ref="T20:V20"/>
    <mergeCell ref="T22:V22"/>
    <mergeCell ref="T21:V21"/>
    <mergeCell ref="T24:V24"/>
    <mergeCell ref="T25:V25"/>
    <mergeCell ref="T23:V23"/>
    <mergeCell ref="T26:V26"/>
    <mergeCell ref="T27:V27"/>
    <mergeCell ref="T28:V28"/>
    <mergeCell ref="T30:V30"/>
    <mergeCell ref="T31:V31"/>
    <mergeCell ref="T29:V29"/>
    <mergeCell ref="T37:V37"/>
    <mergeCell ref="T32:V32"/>
    <mergeCell ref="T33:V33"/>
    <mergeCell ref="T36:V36"/>
    <mergeCell ref="T34:V34"/>
    <mergeCell ref="T35:V35"/>
    <mergeCell ref="T38:V38"/>
    <mergeCell ref="T41:V41"/>
    <mergeCell ref="T42:V42"/>
    <mergeCell ref="T43:V43"/>
    <mergeCell ref="T44:V44"/>
    <mergeCell ref="T39:V39"/>
    <mergeCell ref="T40:V40"/>
    <mergeCell ref="T45:V45"/>
    <mergeCell ref="T49:V49"/>
    <mergeCell ref="T46:V46"/>
    <mergeCell ref="T47:V47"/>
    <mergeCell ref="T48:V48"/>
    <mergeCell ref="T50:V50"/>
    <mergeCell ref="T51:V51"/>
    <mergeCell ref="T52:V52"/>
    <mergeCell ref="T53:V53"/>
    <mergeCell ref="T54:V54"/>
    <mergeCell ref="T55:V55"/>
    <mergeCell ref="T56:V56"/>
    <mergeCell ref="T64:V64"/>
    <mergeCell ref="T62:V62"/>
    <mergeCell ref="T65:V65"/>
    <mergeCell ref="T66:V66"/>
    <mergeCell ref="T57:V57"/>
    <mergeCell ref="T58:V58"/>
    <mergeCell ref="T59:V59"/>
    <mergeCell ref="T61:V61"/>
    <mergeCell ref="T60:V60"/>
    <mergeCell ref="T63:V6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4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40" t="s">
        <v>105</v>
      </c>
      <c r="C1" s="40"/>
      <c r="D1" s="49"/>
      <c r="E1" s="49"/>
      <c r="F1" s="49"/>
    </row>
    <row r="2" spans="2:6" ht="15">
      <c r="B2" s="40" t="s">
        <v>106</v>
      </c>
      <c r="C2" s="40"/>
      <c r="D2" s="49"/>
      <c r="E2" s="49"/>
      <c r="F2" s="49"/>
    </row>
    <row r="3" spans="2:6" ht="15">
      <c r="B3" s="41"/>
      <c r="C3" s="41"/>
      <c r="D3" s="50"/>
      <c r="E3" s="50"/>
      <c r="F3" s="50"/>
    </row>
    <row r="4" spans="2:6" ht="60">
      <c r="B4" s="41" t="s">
        <v>107</v>
      </c>
      <c r="C4" s="41"/>
      <c r="D4" s="50"/>
      <c r="E4" s="50"/>
      <c r="F4" s="50"/>
    </row>
    <row r="5" spans="2:6" ht="15">
      <c r="B5" s="41"/>
      <c r="C5" s="41"/>
      <c r="D5" s="50"/>
      <c r="E5" s="50"/>
      <c r="F5" s="50"/>
    </row>
    <row r="6" spans="2:6" ht="30">
      <c r="B6" s="40" t="s">
        <v>108</v>
      </c>
      <c r="C6" s="40"/>
      <c r="D6" s="49"/>
      <c r="E6" s="49" t="s">
        <v>109</v>
      </c>
      <c r="F6" s="49" t="s">
        <v>110</v>
      </c>
    </row>
    <row r="7" spans="2:6" ht="15.75" thickBot="1">
      <c r="B7" s="41"/>
      <c r="C7" s="41"/>
      <c r="D7" s="50"/>
      <c r="E7" s="50"/>
      <c r="F7" s="50"/>
    </row>
    <row r="8" spans="2:6" ht="60">
      <c r="B8" s="42" t="s">
        <v>111</v>
      </c>
      <c r="C8" s="43"/>
      <c r="D8" s="51"/>
      <c r="E8" s="51">
        <v>7</v>
      </c>
      <c r="F8" s="52"/>
    </row>
    <row r="9" spans="2:6" ht="15">
      <c r="B9" s="44"/>
      <c r="C9" s="41"/>
      <c r="D9" s="50"/>
      <c r="E9" s="53" t="s">
        <v>112</v>
      </c>
      <c r="F9" s="54" t="s">
        <v>119</v>
      </c>
    </row>
    <row r="10" spans="2:6" ht="15">
      <c r="B10" s="44"/>
      <c r="C10" s="41"/>
      <c r="D10" s="50"/>
      <c r="E10" s="53" t="s">
        <v>113</v>
      </c>
      <c r="F10" s="54"/>
    </row>
    <row r="11" spans="2:6" ht="15">
      <c r="B11" s="44"/>
      <c r="C11" s="41"/>
      <c r="D11" s="50"/>
      <c r="E11" s="53" t="s">
        <v>114</v>
      </c>
      <c r="F11" s="54"/>
    </row>
    <row r="12" spans="2:6" ht="15">
      <c r="B12" s="44"/>
      <c r="C12" s="41"/>
      <c r="D12" s="50"/>
      <c r="E12" s="53" t="s">
        <v>115</v>
      </c>
      <c r="F12" s="54"/>
    </row>
    <row r="13" spans="2:6" ht="15">
      <c r="B13" s="44"/>
      <c r="C13" s="41"/>
      <c r="D13" s="50"/>
      <c r="E13" s="53" t="s">
        <v>116</v>
      </c>
      <c r="F13" s="54"/>
    </row>
    <row r="14" spans="2:6" ht="15">
      <c r="B14" s="44"/>
      <c r="C14" s="41"/>
      <c r="D14" s="50"/>
      <c r="E14" s="53" t="s">
        <v>117</v>
      </c>
      <c r="F14" s="54"/>
    </row>
    <row r="15" spans="2:6" ht="15.75" thickBot="1">
      <c r="B15" s="45"/>
      <c r="C15" s="46"/>
      <c r="D15" s="55"/>
      <c r="E15" s="56" t="s">
        <v>118</v>
      </c>
      <c r="F15" s="57"/>
    </row>
    <row r="16" spans="2:6" ht="15.75" thickBot="1">
      <c r="B16" s="41"/>
      <c r="C16" s="41"/>
      <c r="D16" s="50"/>
      <c r="E16" s="50"/>
      <c r="F16" s="50"/>
    </row>
    <row r="17" spans="2:6" ht="60.75" thickBot="1">
      <c r="B17" s="47" t="s">
        <v>120</v>
      </c>
      <c r="C17" s="48"/>
      <c r="D17" s="58"/>
      <c r="E17" s="58">
        <v>78</v>
      </c>
      <c r="F17" s="59" t="s">
        <v>119</v>
      </c>
    </row>
    <row r="18" spans="2:6" ht="15">
      <c r="B18" s="41"/>
      <c r="C18" s="41"/>
      <c r="D18" s="50"/>
      <c r="E18" s="50"/>
      <c r="F18" s="50"/>
    </row>
    <row r="19" spans="2:6" ht="15">
      <c r="B19" s="41"/>
      <c r="C19" s="41"/>
      <c r="D19" s="50"/>
      <c r="E19" s="50"/>
      <c r="F19" s="50"/>
    </row>
  </sheetData>
  <sheetProtection/>
  <hyperlinks>
    <hyperlink ref="E9" location="'Рейтинг'!M11" display="'Рейтинг'!M11"/>
    <hyperlink ref="E10" location="'Рейтинг'!M32" display="'Рейтинг'!M32"/>
    <hyperlink ref="E11" location="'Рейтинг'!E47" display="'Рейтинг'!E47"/>
    <hyperlink ref="E12" location="'Рейтинг'!M58" display="'Рейтинг'!M58"/>
    <hyperlink ref="E13" location="'Рейтинг'!M61" display="'Рейтинг'!M61"/>
    <hyperlink ref="E14" location="'Рейтинг'!E66" display="'Рейтинг'!E66"/>
    <hyperlink ref="E15" location="'Рейтинг'!M66" display="'Рейтинг'!M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