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35"/>
  </bookViews>
  <sheets>
    <sheet name="Мы развиваем" sheetId="5" r:id="rId1"/>
  </sheets>
  <calcPr calcId="152511"/>
</workbook>
</file>

<file path=xl/calcChain.xml><?xml version="1.0" encoding="utf-8"?>
<calcChain xmlns="http://schemas.openxmlformats.org/spreadsheetml/2006/main">
  <c r="AD34" i="5"/>
  <c r="AF23" l="1"/>
  <c r="L72"/>
  <c r="L71"/>
  <c r="L68"/>
  <c r="L63"/>
  <c r="L59"/>
  <c r="L55"/>
  <c r="L54"/>
  <c r="L52"/>
  <c r="L49"/>
  <c r="L48"/>
  <c r="L46"/>
  <c r="L45"/>
  <c r="L44"/>
  <c r="L43"/>
  <c r="L42"/>
  <c r="L36"/>
  <c r="L34"/>
  <c r="L30"/>
  <c r="L29"/>
  <c r="L19"/>
  <c r="L17"/>
  <c r="L16"/>
  <c r="L15"/>
  <c r="L14"/>
  <c r="E72" l="1"/>
  <c r="E54"/>
  <c r="E51"/>
  <c r="E49"/>
  <c r="E15"/>
  <c r="E62"/>
  <c r="E44"/>
  <c r="E39"/>
  <c r="E38"/>
  <c r="E32"/>
  <c r="E22"/>
  <c r="E21"/>
  <c r="D72"/>
  <c r="D71"/>
  <c r="D70"/>
  <c r="D69"/>
  <c r="D68"/>
  <c r="D67"/>
  <c r="D66"/>
  <c r="D65"/>
  <c r="D64"/>
  <c r="D63"/>
  <c r="D62"/>
  <c r="D59"/>
  <c r="D58"/>
  <c r="D57"/>
  <c r="D55"/>
  <c r="D54"/>
  <c r="D52"/>
  <c r="D51"/>
  <c r="D50"/>
  <c r="D49"/>
  <c r="D48"/>
  <c r="D47"/>
  <c r="D46"/>
  <c r="D45"/>
  <c r="D44"/>
  <c r="D43"/>
  <c r="D42"/>
  <c r="D40"/>
  <c r="D37"/>
  <c r="D36"/>
  <c r="D34"/>
  <c r="D33"/>
  <c r="D32"/>
  <c r="D30"/>
  <c r="D29"/>
  <c r="D28"/>
  <c r="D27"/>
  <c r="D26"/>
  <c r="D24"/>
  <c r="D20"/>
  <c r="D19"/>
  <c r="D18"/>
  <c r="D17"/>
  <c r="D16"/>
  <c r="D15"/>
  <c r="D14"/>
  <c r="D41" l="1"/>
  <c r="D38"/>
  <c r="D31"/>
  <c r="D23"/>
  <c r="D21"/>
  <c r="AF14" l="1"/>
  <c r="AF15"/>
  <c r="AF16"/>
  <c r="AF17"/>
  <c r="AF18"/>
  <c r="AF19"/>
  <c r="AF20"/>
  <c r="AF21"/>
  <c r="AF22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13"/>
  <c r="D39"/>
  <c r="D22"/>
</calcChain>
</file>

<file path=xl/sharedStrings.xml><?xml version="1.0" encoding="utf-8"?>
<sst xmlns="http://schemas.openxmlformats.org/spreadsheetml/2006/main" count="126" uniqueCount="123">
  <si>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</si>
  <si>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</si>
  <si>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</si>
  <si>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</si>
  <si>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</si>
  <si>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</si>
  <si>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</si>
  <si>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</si>
  <si>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</si>
  <si>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</si>
  <si>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</si>
  <si>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</si>
  <si>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</si>
  <si>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</si>
  <si>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</si>
  <si>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</si>
  <si>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Канский район</t>
  </si>
  <si>
    <t>Каратузский район</t>
  </si>
  <si>
    <t>Казачинский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</si>
  <si>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</si>
  <si>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</si>
  <si>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</si>
  <si>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</si>
  <si>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</si>
  <si>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</si>
  <si>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</si>
  <si>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</si>
  <si>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</si>
  <si>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</si>
  <si>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</si>
  <si>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район</t>
  </si>
  <si>
    <t>Рыбинский район</t>
  </si>
  <si>
    <t>Саянский район</t>
  </si>
  <si>
    <t>Северо-Енисейский район</t>
  </si>
  <si>
    <t>Сухобузимский район</t>
  </si>
  <si>
    <t>Тасеевский район</t>
  </si>
  <si>
    <t>Таймырский Долгано-Ненецкий муниципальный район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</si>
  <si>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</si>
  <si>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</si>
  <si>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</si>
  <si>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</si>
  <si>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</si>
  <si>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</si>
  <si>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</t>
  </si>
  <si>
    <t>Наименование раздела</t>
  </si>
  <si>
    <t>1.	РЕАЛИЗАЦИЯ ФЛАГМАНСКИХ ПРОГРАММ МОЛОДЁЖНОЙ ПОЛИТИКИ КРАСНОЯРСКОГО КРАЯ</t>
  </si>
  <si>
    <t>Наименование флагманской программы / инфраструктурного проекта</t>
  </si>
  <si>
    <t>ФИО, должность, контактный телефон и 
 e-mail лица, ответственного за составление рейтинга</t>
  </si>
  <si>
    <t>Период, за который составлен рейтинг</t>
  </si>
  <si>
    <t>МУНИЦИПАЛЬНЫЙ РАЙОН / МУНИЦИПАЛЬНЫЙ ОКРУГ/
 ГОРОДСКОЙ ОКРУГ</t>
  </si>
  <si>
    <t>СУММА БАЛЛОВ</t>
  </si>
  <si>
    <t>МЕСТО</t>
  </si>
  <si>
    <t>Участие молодых граждан в мероприятиях, подаваемых через ЭСО</t>
  </si>
  <si>
    <t>3 балла за каждый 1% вовлеченных от общего количества молодежи в МО</t>
  </si>
  <si>
    <t>20 баллов</t>
  </si>
  <si>
    <t>30 баллов</t>
  </si>
  <si>
    <t>Подпись лица, ответственного за составление рейтинга</t>
  </si>
  <si>
    <t>Подпись директора краевого учреждения</t>
  </si>
  <si>
    <t>Мероприятия по информационным справкам, подаваемым через ЭСО</t>
  </si>
  <si>
    <t>Участие в окружных, всероссийских, международных мероприятиях</t>
  </si>
  <si>
    <t>5 баллов за каждое мероприятие</t>
  </si>
  <si>
    <t>Мы развиваем</t>
  </si>
  <si>
    <t>Муниципальное ключевое мероприятие (рекомендации по проведению проектируются)</t>
  </si>
  <si>
    <t>Участие в конкурсе проектов по организации трудового воспитания несовершеннолетних в возрасте от 14 до 18 лет</t>
  </si>
  <si>
    <t>Наличие молодежного совета при главе МО/ председателе совета депутатов МО</t>
  </si>
  <si>
    <t>Вхождение в состав Ассциации Молодёжных советов Красноярского края</t>
  </si>
  <si>
    <t>Наличие группы молодежного совета при главе МО в социальных сетях</t>
  </si>
  <si>
    <t>Периодичность публикования постов в группах в социальных сетях</t>
  </si>
  <si>
    <t>Сайт МОЯТЕРРИТОРИЯ24</t>
  </si>
  <si>
    <t>Участие в краевых сетевых акциях (информация подается через ЭСО)</t>
  </si>
  <si>
    <t>Участие в региональных мероприятиях (информация подается через ЭСО)</t>
  </si>
  <si>
    <t>Участие в ключевом региональном мероприятии ФП "Мы развиваем"</t>
  </si>
  <si>
    <t>10 баллов</t>
  </si>
  <si>
    <t>5 баллов</t>
  </si>
  <si>
    <t>5 баллов - за наличие группы в одной из социальных сетях; 1 балл за каждую дополнительную социальную сеть</t>
  </si>
  <si>
    <t>1 балл - за каждый пост, но не более 10 баллов</t>
  </si>
  <si>
    <t>"Час Земли"</t>
  </si>
  <si>
    <t>"ТОСовский След"</t>
  </si>
  <si>
    <t>"На своих двоих"</t>
  </si>
  <si>
    <t>Краевой конкурс "Я-ТОСовец"</t>
  </si>
  <si>
    <t>Конкурс на лучший эко-отряд"</t>
  </si>
  <si>
    <t>Конкурс по предпринимательству для молодежи в возрасте 14-17 лет</t>
  </si>
  <si>
    <t>Участие - 40 баллов
 1 место +15 баллов;
 2 место + 10 баллов;
 3 место + 5 баллов</t>
  </si>
  <si>
    <t>50 баллов участие (вне зависимости от количества поданных заявок от МО)+ 30 за каждое призовое место</t>
  </si>
  <si>
    <t>20 баллов за каждую</t>
  </si>
  <si>
    <t>Участие - 30 баллов 
  (если предусмотрены места, то: 1 место + 15 баллов, 2 место + 10 баллов, 3 место + 5 баллов)</t>
  </si>
  <si>
    <t>Боготол</t>
  </si>
  <si>
    <t>Бородино</t>
  </si>
  <si>
    <t>Дивногорск</t>
  </si>
  <si>
    <t>Енисейск</t>
  </si>
  <si>
    <t>Железногорск</t>
  </si>
  <si>
    <t>Зеленогорск</t>
  </si>
  <si>
    <t>Канск</t>
  </si>
  <si>
    <t>Красноярск</t>
  </si>
  <si>
    <t>Лесосибирск</t>
  </si>
  <si>
    <t>Минусинск</t>
  </si>
  <si>
    <t>Назарово</t>
  </si>
  <si>
    <t>Норильск</t>
  </si>
  <si>
    <t>Сосновоборск</t>
  </si>
  <si>
    <t>Шарыпово</t>
  </si>
  <si>
    <t>Солнечный</t>
  </si>
  <si>
    <t>Кедровый</t>
  </si>
  <si>
    <t>Ачинск</t>
  </si>
  <si>
    <t>Интерактивная игра, направленная на развитие предпринимательских компетенций</t>
  </si>
  <si>
    <t>Семинары, направленные на содействие молодежному предпринимательству</t>
  </si>
  <si>
    <t>Региональная конференция «Развитие молодежного предпринимательства. Красноярский край»</t>
  </si>
  <si>
    <t>Краевой конкурс "Птичий хостел"</t>
  </si>
  <si>
    <t>Краевой конкурс "Трудовое лето"</t>
  </si>
  <si>
    <t>Краевой конкурс "Образцовая территория социальной ответственности"</t>
  </si>
  <si>
    <t>Краевой конкурс "Меняя городской ландшафт"</t>
  </si>
  <si>
    <t>Онлайн-хакатон "От идей к решениям"</t>
  </si>
  <si>
    <t>Рейтинг местного отделения РССМ (информация предоставляется региональным отделением)</t>
  </si>
  <si>
    <t>1 место - 100 баллов;
2 место - 90 баллов;
3 место - 80 баллов;
4-6 место - 70 баллов;
7-10 место - 60 баллов;
11-15 место - 50 баллов;
Наличие местного отделения -  40 баллов</t>
  </si>
  <si>
    <t>Кейсовые чемпионаты</t>
  </si>
  <si>
    <t>3 балла за каждое реализованное реальное дело</t>
  </si>
  <si>
    <t>"Субботник 2.2"
  (весна, осень)</t>
  </si>
  <si>
    <t>3 балла</t>
  </si>
  <si>
    <t>Количество выделяемых мест по конкурсу, % от максимольно возможного для МО
 25%-50% - 10 б.
 51%-75% - 20 б.
 76%-100% -30 б.</t>
  </si>
  <si>
    <t>Наличие годового плана работы, направленного в краевое учреждение (в установленные сроки)</t>
  </si>
  <si>
    <t>№
П/П</t>
  </si>
  <si>
    <t>Молодёжные советы Красноярского края</t>
  </si>
  <si>
    <t>ФЛАГМАНСКАЯ ПРОГРАММА "МЫ РАЗВИВАЕМ"
РЕЙТИНГ МУНИЦИПАЛЬНЫХ РАЙОНОВ, МУНИЦИПАЛЬНЫХ ОКРУГОВ И ГОРОДСКИХ ОКРУГОВ КРАСНОЯРСКОГО КРАЯ за 3 квартал 2022 года
УЧРЕЖДЕНИЕ - ОПЕРАТОР: КГАУ "Краевой Дворец молодежи"
ДИРЕКТОР УЧРЕЖДЕНИЯ - ОПЕРАТОРА: Ганцелевич А.М., Тел.: 8 (391) 260-78-78; E-mail: kdm@kamenka24.ru
ОТВЕТСТВЕННЫЙ СОТРУДНИК: Ледянкина О.С., 8 (391) 260-66-54; Тел.: ; E-mail: ledya82@mail.ru</t>
  </si>
  <si>
    <t>3 квартал, 2022</t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</si>
</sst>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&quot;Times New Roman&quot;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&quot;Times New Roman&quot;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Narrow"/>
      <family val="2"/>
      <charset val="204"/>
    </font>
    <font>
      <b/>
      <sz val="10"/>
      <name val="Times New Roman"/>
      <family val="1"/>
      <charset val="204"/>
    </font>
    <font>
      <sz val="10"/>
      <name val="&quot;Times New Roman&quot;"/>
    </font>
    <font>
      <b/>
      <sz val="14"/>
      <color rgb="FFC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9" fillId="0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1" fontId="1" fillId="0" borderId="2" xfId="0" applyNumberFormat="1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10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10" xfId="0" applyFont="1" applyBorder="1"/>
    <xf numFmtId="0" fontId="1" fillId="0" borderId="5" xfId="0" applyFont="1" applyBorder="1"/>
    <xf numFmtId="0" fontId="10" fillId="0" borderId="1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4" xfId="0" applyFont="1" applyBorder="1"/>
    <xf numFmtId="0" fontId="1" fillId="0" borderId="3" xfId="0" applyFont="1" applyBorder="1"/>
    <xf numFmtId="0" fontId="10" fillId="2" borderId="4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0" fillId="0" borderId="4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N78"/>
  <sheetViews>
    <sheetView tabSelected="1" topLeftCell="O8" zoomScale="69" zoomScaleNormal="69" workbookViewId="0">
      <selection activeCell="AG74" sqref="AG74"/>
    </sheetView>
  </sheetViews>
  <sheetFormatPr defaultColWidth="14.42578125" defaultRowHeight="15.75" customHeight="1"/>
  <cols>
    <col min="1" max="1" width="4.42578125" bestFit="1" customWidth="1"/>
    <col min="2" max="2" width="21.140625" customWidth="1"/>
    <col min="4" max="5" width="14.42578125" style="16"/>
    <col min="8" max="27" width="14.42578125" style="16"/>
    <col min="30" max="30" width="14.42578125" style="16"/>
    <col min="31" max="31" width="20.42578125" style="18" customWidth="1"/>
    <col min="32" max="33" width="14.42578125" style="13"/>
  </cols>
  <sheetData>
    <row r="1" spans="1:40" ht="28.5" customHeight="1">
      <c r="A1" s="9"/>
      <c r="B1" s="2" t="s">
        <v>44</v>
      </c>
      <c r="C1" s="26" t="s">
        <v>45</v>
      </c>
      <c r="D1" s="26"/>
      <c r="E1" s="31" t="s">
        <v>121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ht="75">
      <c r="B2" s="3" t="s">
        <v>46</v>
      </c>
      <c r="C2" s="27" t="s">
        <v>61</v>
      </c>
      <c r="D2" s="28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ht="75" customHeight="1">
      <c r="B3" s="3" t="s">
        <v>47</v>
      </c>
      <c r="C3" s="26"/>
      <c r="D3" s="28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</row>
    <row r="4" spans="1:40" ht="30">
      <c r="B4" s="3" t="s">
        <v>48</v>
      </c>
      <c r="C4" s="27" t="s">
        <v>122</v>
      </c>
      <c r="D4" s="28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</row>
    <row r="5" spans="1:40" ht="12.75">
      <c r="B5" s="1"/>
      <c r="C5" s="1"/>
      <c r="D5" s="15"/>
      <c r="E5" s="15"/>
      <c r="F5" s="1"/>
      <c r="G5" s="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40" ht="12.75">
      <c r="B6" s="1"/>
      <c r="C6" s="1"/>
      <c r="D6" s="15"/>
      <c r="E6" s="15"/>
      <c r="F6" s="1"/>
      <c r="G6" s="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40" ht="12.75">
      <c r="B7" s="1"/>
      <c r="C7" s="1"/>
      <c r="D7" s="15"/>
      <c r="E7" s="15"/>
      <c r="F7" s="1"/>
      <c r="G7" s="1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40" ht="12.75" customHeight="1">
      <c r="A8" s="61" t="s">
        <v>119</v>
      </c>
      <c r="B8" s="62" t="s">
        <v>49</v>
      </c>
      <c r="C8" s="59" t="s">
        <v>118</v>
      </c>
      <c r="D8" s="45" t="s">
        <v>58</v>
      </c>
      <c r="E8" s="45" t="s">
        <v>52</v>
      </c>
      <c r="F8" s="59" t="s">
        <v>62</v>
      </c>
      <c r="G8" s="59" t="s">
        <v>63</v>
      </c>
      <c r="H8" s="65" t="s">
        <v>120</v>
      </c>
      <c r="I8" s="66"/>
      <c r="J8" s="66"/>
      <c r="K8" s="67"/>
      <c r="L8" s="45" t="s">
        <v>68</v>
      </c>
      <c r="M8" s="47" t="s">
        <v>69</v>
      </c>
      <c r="N8" s="48"/>
      <c r="O8" s="48"/>
      <c r="P8" s="49"/>
      <c r="Q8" s="47" t="s">
        <v>70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9"/>
      <c r="AC8" s="59" t="s">
        <v>71</v>
      </c>
      <c r="AD8" s="45" t="s">
        <v>59</v>
      </c>
      <c r="AE8" s="59" t="s">
        <v>111</v>
      </c>
      <c r="AF8" s="33" t="s">
        <v>50</v>
      </c>
      <c r="AG8" s="37" t="s">
        <v>51</v>
      </c>
    </row>
    <row r="9" spans="1:40" ht="114.75" customHeight="1">
      <c r="A9" s="56"/>
      <c r="B9" s="63"/>
      <c r="C9" s="60"/>
      <c r="D9" s="46"/>
      <c r="E9" s="46"/>
      <c r="F9" s="60"/>
      <c r="G9" s="60"/>
      <c r="H9" s="23" t="s">
        <v>64</v>
      </c>
      <c r="I9" s="23" t="s">
        <v>65</v>
      </c>
      <c r="J9" s="23" t="s">
        <v>66</v>
      </c>
      <c r="K9" s="23" t="s">
        <v>67</v>
      </c>
      <c r="L9" s="46"/>
      <c r="M9" s="50"/>
      <c r="N9" s="51"/>
      <c r="O9" s="51"/>
      <c r="P9" s="52"/>
      <c r="Q9" s="50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  <c r="AC9" s="60"/>
      <c r="AD9" s="46"/>
      <c r="AE9" s="60"/>
      <c r="AF9" s="34"/>
      <c r="AG9" s="38"/>
    </row>
    <row r="10" spans="1:40" ht="120.75" customHeight="1">
      <c r="A10" s="56"/>
      <c r="B10" s="56"/>
      <c r="C10" s="35" t="s">
        <v>54</v>
      </c>
      <c r="D10" s="40" t="s">
        <v>60</v>
      </c>
      <c r="E10" s="40" t="s">
        <v>53</v>
      </c>
      <c r="F10" s="35" t="s">
        <v>55</v>
      </c>
      <c r="G10" s="58" t="s">
        <v>117</v>
      </c>
      <c r="H10" s="40" t="s">
        <v>72</v>
      </c>
      <c r="I10" s="40" t="s">
        <v>73</v>
      </c>
      <c r="J10" s="64" t="s">
        <v>74</v>
      </c>
      <c r="K10" s="40" t="s">
        <v>75</v>
      </c>
      <c r="L10" s="53" t="s">
        <v>114</v>
      </c>
      <c r="M10" s="20" t="s">
        <v>76</v>
      </c>
      <c r="N10" s="24" t="s">
        <v>115</v>
      </c>
      <c r="O10" s="20" t="s">
        <v>77</v>
      </c>
      <c r="P10" s="24" t="s">
        <v>78</v>
      </c>
      <c r="Q10" s="21" t="s">
        <v>103</v>
      </c>
      <c r="R10" s="21" t="s">
        <v>105</v>
      </c>
      <c r="S10" s="21" t="s">
        <v>104</v>
      </c>
      <c r="T10" s="20" t="s">
        <v>79</v>
      </c>
      <c r="U10" s="20" t="s">
        <v>107</v>
      </c>
      <c r="V10" s="20" t="s">
        <v>106</v>
      </c>
      <c r="W10" s="20" t="s">
        <v>108</v>
      </c>
      <c r="X10" s="24" t="s">
        <v>109</v>
      </c>
      <c r="Y10" s="24" t="s">
        <v>110</v>
      </c>
      <c r="Z10" s="24" t="s">
        <v>80</v>
      </c>
      <c r="AA10" s="24" t="s">
        <v>81</v>
      </c>
      <c r="AB10" s="21" t="s">
        <v>113</v>
      </c>
      <c r="AC10" s="34" t="s">
        <v>82</v>
      </c>
      <c r="AD10" s="40" t="s">
        <v>83</v>
      </c>
      <c r="AE10" s="35" t="s">
        <v>112</v>
      </c>
      <c r="AF10" s="35"/>
      <c r="AG10" s="38"/>
    </row>
    <row r="11" spans="1:40" ht="17.25" customHeight="1">
      <c r="A11" s="56"/>
      <c r="B11" s="56"/>
      <c r="C11" s="56"/>
      <c r="D11" s="41"/>
      <c r="E11" s="41"/>
      <c r="F11" s="56"/>
      <c r="G11" s="56"/>
      <c r="H11" s="41"/>
      <c r="I11" s="41"/>
      <c r="J11" s="41"/>
      <c r="K11" s="41"/>
      <c r="L11" s="54"/>
      <c r="M11" s="29" t="s">
        <v>84</v>
      </c>
      <c r="N11" s="30"/>
      <c r="O11" s="30"/>
      <c r="P11" s="30"/>
      <c r="Q11" s="29" t="s">
        <v>54</v>
      </c>
      <c r="R11" s="29" t="s">
        <v>54</v>
      </c>
      <c r="S11" s="29" t="s">
        <v>60</v>
      </c>
      <c r="T11" s="29" t="s">
        <v>85</v>
      </c>
      <c r="U11" s="29"/>
      <c r="V11" s="29"/>
      <c r="W11" s="29"/>
      <c r="X11" s="29"/>
      <c r="Y11" s="29"/>
      <c r="Z11" s="29"/>
      <c r="AA11" s="29"/>
      <c r="AB11" s="29" t="s">
        <v>116</v>
      </c>
      <c r="AC11" s="43"/>
      <c r="AD11" s="41"/>
      <c r="AE11" s="35"/>
      <c r="AF11" s="35"/>
      <c r="AG11" s="38"/>
    </row>
    <row r="12" spans="1:40" ht="26.25" customHeight="1">
      <c r="A12" s="57"/>
      <c r="B12" s="57"/>
      <c r="C12" s="57"/>
      <c r="D12" s="42"/>
      <c r="E12" s="42"/>
      <c r="F12" s="57"/>
      <c r="G12" s="57"/>
      <c r="H12" s="42"/>
      <c r="I12" s="42"/>
      <c r="J12" s="42"/>
      <c r="K12" s="42"/>
      <c r="L12" s="55"/>
      <c r="M12" s="30"/>
      <c r="N12" s="30"/>
      <c r="O12" s="30"/>
      <c r="P12" s="30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44"/>
      <c r="AD12" s="42"/>
      <c r="AE12" s="35"/>
      <c r="AF12" s="36"/>
      <c r="AG12" s="39"/>
    </row>
    <row r="13" spans="1:40" ht="12.75">
      <c r="A13" s="5"/>
      <c r="B13" s="12" t="s">
        <v>0</v>
      </c>
      <c r="C13" s="10">
        <v>0</v>
      </c>
      <c r="D13" s="10">
        <v>0</v>
      </c>
      <c r="E13" s="25">
        <v>0</v>
      </c>
      <c r="F13" s="10">
        <v>0</v>
      </c>
      <c r="G13" s="10">
        <v>30</v>
      </c>
      <c r="H13" s="17">
        <v>10</v>
      </c>
      <c r="I13" s="17">
        <v>0</v>
      </c>
      <c r="J13" s="17">
        <v>5</v>
      </c>
      <c r="K13" s="17">
        <v>0</v>
      </c>
      <c r="L13" s="10">
        <v>33</v>
      </c>
      <c r="M13" s="10">
        <v>0</v>
      </c>
      <c r="N13" s="10">
        <v>0</v>
      </c>
      <c r="O13" s="10">
        <v>0</v>
      </c>
      <c r="P13" s="10">
        <v>0</v>
      </c>
      <c r="Q13" s="10">
        <v>20</v>
      </c>
      <c r="R13" s="10">
        <v>0</v>
      </c>
      <c r="S13" s="10">
        <v>5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6</v>
      </c>
      <c r="AC13" s="10">
        <v>0</v>
      </c>
      <c r="AD13" s="10">
        <v>0</v>
      </c>
      <c r="AE13" s="10">
        <v>0</v>
      </c>
      <c r="AF13" s="19">
        <f>C13+D13+E13+F13+G13+H13+I13+J13+K13+L13+M13+N13+O13+P13+Q13+R13+S13+T13+U13+V13+W13+X13+Y13+Z13+AA13+AB13+AC13+AD13+AE13</f>
        <v>109</v>
      </c>
      <c r="AG13" s="14">
        <v>50</v>
      </c>
    </row>
    <row r="14" spans="1:40" ht="12.75">
      <c r="A14" s="5"/>
      <c r="B14" s="12" t="s">
        <v>102</v>
      </c>
      <c r="C14" s="10">
        <v>20</v>
      </c>
      <c r="D14" s="10">
        <f>22*5</f>
        <v>110</v>
      </c>
      <c r="E14" s="25">
        <v>15</v>
      </c>
      <c r="F14" s="10">
        <v>0</v>
      </c>
      <c r="G14" s="10">
        <v>30</v>
      </c>
      <c r="H14" s="17">
        <v>10</v>
      </c>
      <c r="I14" s="17">
        <v>5</v>
      </c>
      <c r="J14" s="17">
        <v>5</v>
      </c>
      <c r="K14" s="17">
        <v>0</v>
      </c>
      <c r="L14" s="10">
        <f>15*3</f>
        <v>45</v>
      </c>
      <c r="M14" s="10">
        <v>0</v>
      </c>
      <c r="N14" s="10">
        <v>20</v>
      </c>
      <c r="O14" s="10">
        <v>0</v>
      </c>
      <c r="P14" s="10">
        <v>20</v>
      </c>
      <c r="Q14" s="10">
        <v>20</v>
      </c>
      <c r="R14" s="10">
        <v>0</v>
      </c>
      <c r="S14" s="10">
        <v>5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30</v>
      </c>
      <c r="Z14" s="10">
        <v>30</v>
      </c>
      <c r="AA14" s="10">
        <v>0</v>
      </c>
      <c r="AB14" s="10">
        <v>6</v>
      </c>
      <c r="AC14" s="10">
        <v>0</v>
      </c>
      <c r="AD14" s="10">
        <v>100</v>
      </c>
      <c r="AE14" s="10">
        <v>0</v>
      </c>
      <c r="AF14" s="19">
        <f t="shared" ref="AF14:AF73" si="0">C14+D14+E14+F14+G14+H14+I14+J14+K14+L14+M14+N14+O14+P14+Q14+R14+S14+T14+U14+V14+W14+X14+Y14+Z14+AA14+AB14+AC14+AD14+AE14</f>
        <v>471</v>
      </c>
      <c r="AG14" s="14">
        <v>12</v>
      </c>
    </row>
    <row r="15" spans="1:40" ht="12.75">
      <c r="A15" s="5"/>
      <c r="B15" s="12" t="s">
        <v>1</v>
      </c>
      <c r="C15" s="10">
        <v>20</v>
      </c>
      <c r="D15" s="10">
        <f>63*5</f>
        <v>315</v>
      </c>
      <c r="E15" s="25">
        <f>31*3</f>
        <v>93</v>
      </c>
      <c r="F15" s="10">
        <v>0</v>
      </c>
      <c r="G15" s="10">
        <v>30</v>
      </c>
      <c r="H15" s="17">
        <v>10</v>
      </c>
      <c r="I15" s="17">
        <v>5</v>
      </c>
      <c r="J15" s="17">
        <v>5</v>
      </c>
      <c r="K15" s="17">
        <v>0</v>
      </c>
      <c r="L15" s="10">
        <f>14*3</f>
        <v>42</v>
      </c>
      <c r="M15" s="10">
        <v>20</v>
      </c>
      <c r="N15" s="10">
        <v>40</v>
      </c>
      <c r="O15" s="10">
        <v>20</v>
      </c>
      <c r="P15" s="10">
        <v>20</v>
      </c>
      <c r="Q15" s="10">
        <v>0</v>
      </c>
      <c r="R15" s="10">
        <v>0</v>
      </c>
      <c r="S15" s="10">
        <v>5</v>
      </c>
      <c r="T15" s="10">
        <v>0</v>
      </c>
      <c r="U15" s="10">
        <v>0</v>
      </c>
      <c r="V15" s="10">
        <v>0</v>
      </c>
      <c r="W15" s="10">
        <v>30</v>
      </c>
      <c r="X15" s="10">
        <v>0</v>
      </c>
      <c r="Y15" s="10">
        <v>30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9">
        <f t="shared" si="0"/>
        <v>685</v>
      </c>
      <c r="AG15" s="14">
        <v>7</v>
      </c>
    </row>
    <row r="16" spans="1:40" ht="12.75">
      <c r="A16" s="5"/>
      <c r="B16" s="12" t="s">
        <v>2</v>
      </c>
      <c r="C16" s="10">
        <v>20</v>
      </c>
      <c r="D16" s="10">
        <f>10*5</f>
        <v>50</v>
      </c>
      <c r="E16" s="25">
        <v>24</v>
      </c>
      <c r="F16" s="10">
        <v>0</v>
      </c>
      <c r="G16" s="10">
        <v>30</v>
      </c>
      <c r="H16" s="17">
        <v>0</v>
      </c>
      <c r="I16" s="17">
        <v>0</v>
      </c>
      <c r="J16" s="17">
        <v>0</v>
      </c>
      <c r="K16" s="17">
        <v>0</v>
      </c>
      <c r="L16" s="10">
        <f>34*3</f>
        <v>102</v>
      </c>
      <c r="M16" s="10">
        <v>20</v>
      </c>
      <c r="N16" s="10">
        <v>40</v>
      </c>
      <c r="O16" s="10">
        <v>20</v>
      </c>
      <c r="P16" s="10">
        <v>20</v>
      </c>
      <c r="Q16" s="10">
        <v>20</v>
      </c>
      <c r="R16" s="10">
        <v>0</v>
      </c>
      <c r="S16" s="10">
        <v>0</v>
      </c>
      <c r="T16" s="10">
        <v>30</v>
      </c>
      <c r="U16" s="10">
        <v>30</v>
      </c>
      <c r="V16" s="10">
        <v>0</v>
      </c>
      <c r="W16" s="10">
        <v>0</v>
      </c>
      <c r="X16" s="10">
        <v>30</v>
      </c>
      <c r="Y16" s="10">
        <v>0</v>
      </c>
      <c r="Z16" s="10">
        <v>30</v>
      </c>
      <c r="AA16" s="10">
        <v>0</v>
      </c>
      <c r="AB16" s="10">
        <v>3</v>
      </c>
      <c r="AC16" s="10">
        <v>0</v>
      </c>
      <c r="AD16" s="10">
        <v>0</v>
      </c>
      <c r="AE16" s="10">
        <v>0</v>
      </c>
      <c r="AF16" s="19">
        <f t="shared" si="0"/>
        <v>469</v>
      </c>
      <c r="AG16" s="14">
        <v>13</v>
      </c>
    </row>
    <row r="17" spans="1:33" ht="12.75">
      <c r="A17" s="5"/>
      <c r="B17" s="12" t="s">
        <v>3</v>
      </c>
      <c r="C17" s="10">
        <v>20</v>
      </c>
      <c r="D17" s="10">
        <f>14*5</f>
        <v>70</v>
      </c>
      <c r="E17" s="25">
        <v>6</v>
      </c>
      <c r="F17" s="10">
        <v>0</v>
      </c>
      <c r="G17" s="10">
        <v>30</v>
      </c>
      <c r="H17" s="17">
        <v>0</v>
      </c>
      <c r="I17" s="17">
        <v>0</v>
      </c>
      <c r="J17" s="17">
        <v>0</v>
      </c>
      <c r="K17" s="17">
        <v>0</v>
      </c>
      <c r="L17" s="10">
        <f>9*3</f>
        <v>27</v>
      </c>
      <c r="M17" s="10">
        <v>0</v>
      </c>
      <c r="N17" s="10">
        <v>0</v>
      </c>
      <c r="O17" s="10">
        <v>20</v>
      </c>
      <c r="P17" s="10">
        <v>0</v>
      </c>
      <c r="Q17" s="10">
        <v>0</v>
      </c>
      <c r="R17" s="10">
        <v>0</v>
      </c>
      <c r="S17" s="10">
        <v>5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3</v>
      </c>
      <c r="AC17" s="10">
        <v>0</v>
      </c>
      <c r="AD17" s="10">
        <v>0</v>
      </c>
      <c r="AE17" s="10">
        <v>0</v>
      </c>
      <c r="AF17" s="19">
        <f t="shared" si="0"/>
        <v>181</v>
      </c>
      <c r="AG17" s="14">
        <v>40</v>
      </c>
    </row>
    <row r="18" spans="1:33" ht="12.75">
      <c r="A18" s="5"/>
      <c r="B18" s="12" t="s">
        <v>4</v>
      </c>
      <c r="C18" s="10">
        <v>20</v>
      </c>
      <c r="D18" s="10">
        <f>5*5</f>
        <v>25</v>
      </c>
      <c r="E18" s="25">
        <v>6</v>
      </c>
      <c r="F18" s="10">
        <v>0</v>
      </c>
      <c r="G18" s="10">
        <v>10</v>
      </c>
      <c r="H18" s="17">
        <v>0</v>
      </c>
      <c r="I18" s="17">
        <v>0</v>
      </c>
      <c r="J18" s="17">
        <v>0</v>
      </c>
      <c r="K18" s="17">
        <v>0</v>
      </c>
      <c r="L18" s="10">
        <v>24</v>
      </c>
      <c r="M18" s="10">
        <v>20</v>
      </c>
      <c r="N18" s="10">
        <v>20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30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9">
        <f t="shared" si="0"/>
        <v>155</v>
      </c>
      <c r="AG18" s="14">
        <v>44</v>
      </c>
    </row>
    <row r="19" spans="1:33" ht="12.75">
      <c r="A19" s="5"/>
      <c r="B19" s="12" t="s">
        <v>86</v>
      </c>
      <c r="C19" s="10">
        <v>20</v>
      </c>
      <c r="D19" s="10">
        <f>10*5</f>
        <v>50</v>
      </c>
      <c r="E19" s="25">
        <v>12</v>
      </c>
      <c r="F19" s="10">
        <v>0</v>
      </c>
      <c r="G19" s="10">
        <v>30</v>
      </c>
      <c r="H19" s="17">
        <v>10</v>
      </c>
      <c r="I19" s="17">
        <v>5</v>
      </c>
      <c r="J19" s="17">
        <v>5</v>
      </c>
      <c r="K19" s="17">
        <v>0</v>
      </c>
      <c r="L19" s="10">
        <f>43*3</f>
        <v>129</v>
      </c>
      <c r="M19" s="10">
        <v>20</v>
      </c>
      <c r="N19" s="10">
        <v>40</v>
      </c>
      <c r="O19" s="10">
        <v>20</v>
      </c>
      <c r="P19" s="10">
        <v>0</v>
      </c>
      <c r="Q19" s="10">
        <v>20</v>
      </c>
      <c r="R19" s="10">
        <v>0</v>
      </c>
      <c r="S19" s="10">
        <v>5</v>
      </c>
      <c r="T19" s="10">
        <v>45</v>
      </c>
      <c r="U19" s="10">
        <v>35</v>
      </c>
      <c r="V19" s="10">
        <v>0</v>
      </c>
      <c r="W19" s="10">
        <v>35</v>
      </c>
      <c r="X19" s="10">
        <v>30</v>
      </c>
      <c r="Y19" s="10">
        <v>0</v>
      </c>
      <c r="Z19" s="10">
        <v>30</v>
      </c>
      <c r="AA19" s="10">
        <v>0</v>
      </c>
      <c r="AB19" s="10">
        <v>3</v>
      </c>
      <c r="AC19" s="10">
        <v>0</v>
      </c>
      <c r="AD19" s="10">
        <v>0</v>
      </c>
      <c r="AE19" s="10">
        <v>0</v>
      </c>
      <c r="AF19" s="19">
        <f t="shared" si="0"/>
        <v>544</v>
      </c>
      <c r="AG19" s="14">
        <v>11</v>
      </c>
    </row>
    <row r="20" spans="1:33" ht="12.75">
      <c r="A20" s="5"/>
      <c r="B20" s="12" t="s">
        <v>5</v>
      </c>
      <c r="C20" s="10">
        <v>20</v>
      </c>
      <c r="D20" s="10">
        <f>7*5</f>
        <v>35</v>
      </c>
      <c r="E20" s="25">
        <v>27</v>
      </c>
      <c r="F20" s="10">
        <v>0</v>
      </c>
      <c r="G20" s="10">
        <v>20</v>
      </c>
      <c r="H20" s="17">
        <v>0</v>
      </c>
      <c r="I20" s="17">
        <v>0</v>
      </c>
      <c r="J20" s="17">
        <v>0</v>
      </c>
      <c r="K20" s="17">
        <v>0</v>
      </c>
      <c r="L20" s="10">
        <v>18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30</v>
      </c>
      <c r="U20" s="10">
        <v>30</v>
      </c>
      <c r="V20" s="10">
        <v>0</v>
      </c>
      <c r="W20" s="10">
        <v>0</v>
      </c>
      <c r="X20" s="10">
        <v>0</v>
      </c>
      <c r="Y20" s="10">
        <v>30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9">
        <f t="shared" si="0"/>
        <v>210</v>
      </c>
      <c r="AG20" s="14">
        <v>35</v>
      </c>
    </row>
    <row r="21" spans="1:33" ht="12.75">
      <c r="A21" s="6"/>
      <c r="B21" s="12" t="s">
        <v>6</v>
      </c>
      <c r="C21" s="10">
        <v>20</v>
      </c>
      <c r="D21" s="10">
        <f>2*5</f>
        <v>10</v>
      </c>
      <c r="E21" s="25">
        <f>18/11179*100</f>
        <v>0.16101619107254675</v>
      </c>
      <c r="F21" s="10">
        <v>0</v>
      </c>
      <c r="G21" s="10">
        <v>20</v>
      </c>
      <c r="H21" s="17">
        <v>0</v>
      </c>
      <c r="I21" s="17">
        <v>0</v>
      </c>
      <c r="J21" s="17">
        <v>0</v>
      </c>
      <c r="K21" s="17">
        <v>0</v>
      </c>
      <c r="L21" s="10">
        <v>18</v>
      </c>
      <c r="M21" s="10">
        <v>20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30</v>
      </c>
      <c r="Z21" s="10">
        <v>0</v>
      </c>
      <c r="AA21" s="10">
        <v>0</v>
      </c>
      <c r="AB21" s="10">
        <v>3</v>
      </c>
      <c r="AC21" s="10">
        <v>0</v>
      </c>
      <c r="AD21" s="10">
        <v>0</v>
      </c>
      <c r="AE21" s="10">
        <v>0</v>
      </c>
      <c r="AF21" s="19">
        <f t="shared" si="0"/>
        <v>121.16101619107255</v>
      </c>
      <c r="AG21" s="14">
        <v>48</v>
      </c>
    </row>
    <row r="22" spans="1:33" ht="25.5">
      <c r="A22" s="5"/>
      <c r="B22" s="12" t="s">
        <v>7</v>
      </c>
      <c r="C22" s="10">
        <v>20</v>
      </c>
      <c r="D22" s="10">
        <f>1*5</f>
        <v>5</v>
      </c>
      <c r="E22" s="25">
        <f>5/4303*100</f>
        <v>0.11619800139437601</v>
      </c>
      <c r="F22" s="10">
        <v>0</v>
      </c>
      <c r="G22" s="10">
        <v>30</v>
      </c>
      <c r="H22" s="17">
        <v>0</v>
      </c>
      <c r="I22" s="17">
        <v>0</v>
      </c>
      <c r="J22" s="17">
        <v>0</v>
      </c>
      <c r="K22" s="17">
        <v>0</v>
      </c>
      <c r="L22" s="10">
        <v>18</v>
      </c>
      <c r="M22" s="10">
        <v>20</v>
      </c>
      <c r="N22" s="10">
        <v>20</v>
      </c>
      <c r="O22" s="10">
        <v>0</v>
      </c>
      <c r="P22" s="10">
        <v>0</v>
      </c>
      <c r="Q22" s="10">
        <v>20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3</v>
      </c>
      <c r="AC22" s="10">
        <v>0</v>
      </c>
      <c r="AD22" s="10">
        <v>0</v>
      </c>
      <c r="AE22" s="10">
        <v>0</v>
      </c>
      <c r="AF22" s="19">
        <f t="shared" si="0"/>
        <v>136.11619800139437</v>
      </c>
      <c r="AG22" s="14">
        <v>45</v>
      </c>
    </row>
    <row r="23" spans="1:33" ht="25.5">
      <c r="A23" s="5"/>
      <c r="B23" s="12" t="s">
        <v>8</v>
      </c>
      <c r="C23" s="10">
        <v>20</v>
      </c>
      <c r="D23" s="10">
        <f>2*5</f>
        <v>10</v>
      </c>
      <c r="E23" s="25">
        <v>9</v>
      </c>
      <c r="F23" s="10">
        <v>0</v>
      </c>
      <c r="G23" s="10">
        <v>10</v>
      </c>
      <c r="H23" s="17">
        <v>0</v>
      </c>
      <c r="I23" s="17"/>
      <c r="J23" s="17">
        <v>0</v>
      </c>
      <c r="K23" s="17">
        <v>0</v>
      </c>
      <c r="L23" s="10">
        <v>27</v>
      </c>
      <c r="M23" s="10">
        <v>0</v>
      </c>
      <c r="N23" s="10">
        <v>0</v>
      </c>
      <c r="O23" s="10">
        <v>20</v>
      </c>
      <c r="P23" s="10">
        <v>0</v>
      </c>
      <c r="Q23" s="10">
        <v>0</v>
      </c>
      <c r="R23" s="10">
        <v>0</v>
      </c>
      <c r="S23" s="10">
        <v>5</v>
      </c>
      <c r="T23" s="10">
        <v>30</v>
      </c>
      <c r="U23" s="10">
        <v>40</v>
      </c>
      <c r="V23" s="10">
        <v>0</v>
      </c>
      <c r="W23" s="10">
        <v>30</v>
      </c>
      <c r="X23" s="10">
        <v>0</v>
      </c>
      <c r="Y23" s="10">
        <v>0</v>
      </c>
      <c r="Z23" s="10">
        <v>0</v>
      </c>
      <c r="AA23" s="10">
        <v>0</v>
      </c>
      <c r="AB23" s="10">
        <v>3</v>
      </c>
      <c r="AC23" s="10">
        <v>0</v>
      </c>
      <c r="AD23" s="10">
        <v>0</v>
      </c>
      <c r="AE23" s="10">
        <v>0</v>
      </c>
      <c r="AF23" s="19">
        <f>C23+D23+E23+F23+G23+H23+I23+J23+K23+L23+M23+N23+O23+P23+Q23+R23+S23+T23+U23+V23+W23+X23+Y23+Z23+AA23+AB23+AC23+AD23+AE23</f>
        <v>204</v>
      </c>
      <c r="AG23" s="14">
        <v>38</v>
      </c>
    </row>
    <row r="24" spans="1:33" ht="12.75">
      <c r="A24" s="5"/>
      <c r="B24" s="12" t="s">
        <v>87</v>
      </c>
      <c r="C24" s="10">
        <v>20</v>
      </c>
      <c r="D24" s="10">
        <f>9*5</f>
        <v>45</v>
      </c>
      <c r="E24" s="25">
        <v>15</v>
      </c>
      <c r="F24" s="10">
        <v>0</v>
      </c>
      <c r="G24" s="10">
        <v>20</v>
      </c>
      <c r="H24" s="17">
        <v>10</v>
      </c>
      <c r="I24" s="17">
        <v>5</v>
      </c>
      <c r="J24" s="17">
        <v>5</v>
      </c>
      <c r="K24" s="17">
        <v>3</v>
      </c>
      <c r="L24" s="10">
        <v>90</v>
      </c>
      <c r="M24" s="10">
        <v>20</v>
      </c>
      <c r="N24" s="10">
        <v>20</v>
      </c>
      <c r="O24" s="10">
        <v>20</v>
      </c>
      <c r="P24" s="10">
        <v>0</v>
      </c>
      <c r="Q24" s="10">
        <v>20</v>
      </c>
      <c r="R24" s="10">
        <v>0</v>
      </c>
      <c r="S24" s="10">
        <v>0</v>
      </c>
      <c r="T24" s="10">
        <v>30</v>
      </c>
      <c r="U24" s="10">
        <v>30</v>
      </c>
      <c r="V24" s="10">
        <v>0</v>
      </c>
      <c r="W24" s="10">
        <v>30</v>
      </c>
      <c r="X24" s="10">
        <v>30</v>
      </c>
      <c r="Y24" s="10">
        <v>0</v>
      </c>
      <c r="Z24" s="10">
        <v>30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9">
        <f t="shared" si="0"/>
        <v>443</v>
      </c>
      <c r="AG24" s="14">
        <v>16</v>
      </c>
    </row>
    <row r="25" spans="1:33" ht="12.75">
      <c r="A25" s="5"/>
      <c r="B25" s="12" t="s">
        <v>9</v>
      </c>
      <c r="C25" s="10">
        <v>0</v>
      </c>
      <c r="D25" s="10">
        <v>0</v>
      </c>
      <c r="E25" s="25">
        <v>0</v>
      </c>
      <c r="F25" s="10">
        <v>0</v>
      </c>
      <c r="G25" s="10">
        <v>30</v>
      </c>
      <c r="H25" s="17">
        <v>0</v>
      </c>
      <c r="I25" s="17">
        <v>0</v>
      </c>
      <c r="J25" s="17">
        <v>0</v>
      </c>
      <c r="K25" s="17">
        <v>0</v>
      </c>
      <c r="L25" s="10">
        <v>24</v>
      </c>
      <c r="M25" s="10">
        <v>0</v>
      </c>
      <c r="N25" s="10">
        <v>20</v>
      </c>
      <c r="O25" s="10">
        <v>0</v>
      </c>
      <c r="P25" s="10">
        <v>0</v>
      </c>
      <c r="Q25" s="10">
        <v>20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9">
        <f t="shared" si="0"/>
        <v>94</v>
      </c>
      <c r="AG25" s="14">
        <v>53</v>
      </c>
    </row>
    <row r="26" spans="1:33" ht="12.75">
      <c r="A26" s="5"/>
      <c r="B26" s="12" t="s">
        <v>88</v>
      </c>
      <c r="C26" s="10">
        <v>20</v>
      </c>
      <c r="D26" s="10">
        <f>7*5</f>
        <v>35</v>
      </c>
      <c r="E26" s="25">
        <v>12</v>
      </c>
      <c r="F26" s="10">
        <v>0</v>
      </c>
      <c r="G26" s="10">
        <v>20</v>
      </c>
      <c r="H26" s="17">
        <v>10</v>
      </c>
      <c r="I26" s="17">
        <v>5</v>
      </c>
      <c r="J26" s="17">
        <v>5</v>
      </c>
      <c r="K26" s="17">
        <v>10</v>
      </c>
      <c r="L26" s="10">
        <v>21</v>
      </c>
      <c r="M26" s="10">
        <v>20</v>
      </c>
      <c r="N26" s="10">
        <v>40</v>
      </c>
      <c r="O26" s="10">
        <v>0</v>
      </c>
      <c r="P26" s="10">
        <v>0</v>
      </c>
      <c r="Q26" s="10">
        <v>20</v>
      </c>
      <c r="R26" s="10">
        <v>0</v>
      </c>
      <c r="S26" s="10">
        <v>0</v>
      </c>
      <c r="T26" s="10">
        <v>0</v>
      </c>
      <c r="U26" s="10">
        <v>30</v>
      </c>
      <c r="V26" s="10">
        <v>0</v>
      </c>
      <c r="W26" s="10">
        <v>0</v>
      </c>
      <c r="X26" s="10">
        <v>30</v>
      </c>
      <c r="Y26" s="10">
        <v>0</v>
      </c>
      <c r="Z26" s="10">
        <v>40</v>
      </c>
      <c r="AA26" s="10">
        <v>0</v>
      </c>
      <c r="AB26" s="10">
        <v>0</v>
      </c>
      <c r="AC26" s="10">
        <v>0</v>
      </c>
      <c r="AD26" s="10">
        <v>130</v>
      </c>
      <c r="AE26" s="10">
        <v>0</v>
      </c>
      <c r="AF26" s="19">
        <f t="shared" si="0"/>
        <v>448</v>
      </c>
      <c r="AG26" s="14">
        <v>15</v>
      </c>
    </row>
    <row r="27" spans="1:33" ht="12.75">
      <c r="A27" s="5"/>
      <c r="B27" s="12" t="s">
        <v>10</v>
      </c>
      <c r="C27" s="10">
        <v>20</v>
      </c>
      <c r="D27" s="10">
        <f>4*5</f>
        <v>20</v>
      </c>
      <c r="E27" s="25">
        <v>6</v>
      </c>
      <c r="F27" s="10">
        <v>0</v>
      </c>
      <c r="G27" s="10">
        <v>30</v>
      </c>
      <c r="H27" s="17">
        <v>0</v>
      </c>
      <c r="I27" s="17">
        <v>0</v>
      </c>
      <c r="J27" s="17">
        <v>0</v>
      </c>
      <c r="K27" s="17">
        <v>0</v>
      </c>
      <c r="L27" s="10">
        <v>33</v>
      </c>
      <c r="M27" s="10">
        <v>20</v>
      </c>
      <c r="N27" s="10">
        <v>0</v>
      </c>
      <c r="O27" s="10">
        <v>20</v>
      </c>
      <c r="P27" s="10">
        <v>0</v>
      </c>
      <c r="Q27" s="10">
        <v>0</v>
      </c>
      <c r="R27" s="10">
        <v>0</v>
      </c>
      <c r="S27" s="10">
        <v>5</v>
      </c>
      <c r="T27" s="10">
        <v>0</v>
      </c>
      <c r="U27" s="10">
        <v>0</v>
      </c>
      <c r="V27" s="10">
        <v>0</v>
      </c>
      <c r="W27" s="10">
        <v>0</v>
      </c>
      <c r="X27" s="10">
        <v>45</v>
      </c>
      <c r="Y27" s="10">
        <v>0</v>
      </c>
      <c r="Z27" s="10">
        <v>0</v>
      </c>
      <c r="AA27" s="10">
        <v>0</v>
      </c>
      <c r="AB27" s="10">
        <v>6</v>
      </c>
      <c r="AC27" s="10">
        <v>0</v>
      </c>
      <c r="AD27" s="10">
        <v>0</v>
      </c>
      <c r="AE27" s="10">
        <v>0</v>
      </c>
      <c r="AF27" s="22">
        <f t="shared" si="0"/>
        <v>205</v>
      </c>
      <c r="AG27" s="14">
        <v>37</v>
      </c>
    </row>
    <row r="28" spans="1:33" ht="12.75">
      <c r="A28" s="5"/>
      <c r="B28" s="12" t="s">
        <v>89</v>
      </c>
      <c r="C28" s="10">
        <v>20</v>
      </c>
      <c r="D28" s="10">
        <f>16*5</f>
        <v>80</v>
      </c>
      <c r="E28" s="25">
        <v>15</v>
      </c>
      <c r="F28" s="10">
        <v>0</v>
      </c>
      <c r="G28" s="10">
        <v>10</v>
      </c>
      <c r="H28" s="17">
        <v>10</v>
      </c>
      <c r="I28" s="17">
        <v>0</v>
      </c>
      <c r="J28" s="17">
        <v>5</v>
      </c>
      <c r="K28" s="17">
        <v>2</v>
      </c>
      <c r="L28" s="10">
        <v>6</v>
      </c>
      <c r="M28" s="10">
        <v>0</v>
      </c>
      <c r="N28" s="10">
        <v>20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30</v>
      </c>
      <c r="Z28" s="10">
        <v>30</v>
      </c>
      <c r="AA28" s="10">
        <v>0</v>
      </c>
      <c r="AB28" s="10">
        <v>3</v>
      </c>
      <c r="AC28" s="10">
        <v>0</v>
      </c>
      <c r="AD28" s="10">
        <v>0</v>
      </c>
      <c r="AE28" s="10">
        <v>0</v>
      </c>
      <c r="AF28" s="19">
        <f t="shared" si="0"/>
        <v>231</v>
      </c>
      <c r="AG28" s="14">
        <v>33</v>
      </c>
    </row>
    <row r="29" spans="1:33" ht="12.75">
      <c r="A29" s="5"/>
      <c r="B29" s="12" t="s">
        <v>11</v>
      </c>
      <c r="C29" s="10">
        <v>20</v>
      </c>
      <c r="D29" s="10">
        <f>6*5</f>
        <v>30</v>
      </c>
      <c r="E29" s="25">
        <v>9</v>
      </c>
      <c r="F29" s="10">
        <v>0</v>
      </c>
      <c r="G29" s="10">
        <v>30</v>
      </c>
      <c r="H29" s="17">
        <v>0</v>
      </c>
      <c r="I29" s="17">
        <v>0</v>
      </c>
      <c r="J29" s="17">
        <v>0</v>
      </c>
      <c r="K29" s="17">
        <v>0</v>
      </c>
      <c r="L29" s="10">
        <f>52*3</f>
        <v>156</v>
      </c>
      <c r="M29" s="10">
        <v>20</v>
      </c>
      <c r="N29" s="10">
        <v>20</v>
      </c>
      <c r="O29" s="10">
        <v>20</v>
      </c>
      <c r="P29" s="10">
        <v>0</v>
      </c>
      <c r="Q29" s="10">
        <v>20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30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9">
        <f t="shared" si="0"/>
        <v>355</v>
      </c>
      <c r="AG29" s="14">
        <v>22</v>
      </c>
    </row>
    <row r="30" spans="1:33" ht="12.75">
      <c r="A30" s="5"/>
      <c r="B30" s="12" t="s">
        <v>12</v>
      </c>
      <c r="C30" s="10">
        <v>20</v>
      </c>
      <c r="D30" s="10">
        <f>8*5</f>
        <v>40</v>
      </c>
      <c r="E30" s="25">
        <v>9</v>
      </c>
      <c r="F30" s="10">
        <v>0</v>
      </c>
      <c r="G30" s="10">
        <v>30</v>
      </c>
      <c r="H30" s="17">
        <v>0</v>
      </c>
      <c r="I30" s="17">
        <v>0</v>
      </c>
      <c r="J30" s="17">
        <v>0</v>
      </c>
      <c r="K30" s="17">
        <v>0</v>
      </c>
      <c r="L30" s="10">
        <f>13*3</f>
        <v>39</v>
      </c>
      <c r="M30" s="10">
        <v>20</v>
      </c>
      <c r="N30" s="10">
        <v>20</v>
      </c>
      <c r="O30" s="10">
        <v>0</v>
      </c>
      <c r="P30" s="10">
        <v>20</v>
      </c>
      <c r="Q30" s="10">
        <v>20</v>
      </c>
      <c r="R30" s="10">
        <v>0</v>
      </c>
      <c r="S30" s="10">
        <v>5</v>
      </c>
      <c r="T30" s="10">
        <v>0</v>
      </c>
      <c r="U30" s="10">
        <v>30</v>
      </c>
      <c r="V30" s="10">
        <v>0</v>
      </c>
      <c r="W30" s="10">
        <v>0</v>
      </c>
      <c r="X30" s="10">
        <v>30</v>
      </c>
      <c r="Y30" s="10">
        <v>30</v>
      </c>
      <c r="Z30" s="10">
        <v>0</v>
      </c>
      <c r="AA30" s="10">
        <v>0</v>
      </c>
      <c r="AB30" s="10">
        <v>6</v>
      </c>
      <c r="AC30" s="10">
        <v>0</v>
      </c>
      <c r="AD30" s="10">
        <v>0</v>
      </c>
      <c r="AE30" s="10">
        <v>0</v>
      </c>
      <c r="AF30" s="19">
        <f t="shared" si="0"/>
        <v>319</v>
      </c>
      <c r="AG30" s="14">
        <v>25</v>
      </c>
    </row>
    <row r="31" spans="1:33" ht="12.75">
      <c r="A31" s="5"/>
      <c r="B31" s="12" t="s">
        <v>90</v>
      </c>
      <c r="C31" s="10">
        <v>20</v>
      </c>
      <c r="D31" s="10">
        <f>2*5</f>
        <v>10</v>
      </c>
      <c r="E31" s="25">
        <v>0</v>
      </c>
      <c r="F31" s="10">
        <v>0</v>
      </c>
      <c r="G31" s="10">
        <v>30</v>
      </c>
      <c r="H31" s="17">
        <v>0</v>
      </c>
      <c r="I31" s="17">
        <v>0</v>
      </c>
      <c r="J31" s="17">
        <v>0</v>
      </c>
      <c r="K31" s="17">
        <v>0</v>
      </c>
      <c r="L31" s="10">
        <v>18</v>
      </c>
      <c r="M31" s="10">
        <v>20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</v>
      </c>
      <c r="Z31" s="10">
        <v>0</v>
      </c>
      <c r="AA31" s="10">
        <v>0</v>
      </c>
      <c r="AB31" s="10">
        <v>6</v>
      </c>
      <c r="AC31" s="10">
        <v>0</v>
      </c>
      <c r="AD31" s="10">
        <v>0</v>
      </c>
      <c r="AE31" s="10">
        <v>0</v>
      </c>
      <c r="AF31" s="19">
        <f t="shared" si="0"/>
        <v>134</v>
      </c>
      <c r="AG31" s="14">
        <v>46</v>
      </c>
    </row>
    <row r="32" spans="1:33" ht="12.75">
      <c r="A32" s="5"/>
      <c r="B32" s="12" t="s">
        <v>91</v>
      </c>
      <c r="C32" s="10">
        <v>20</v>
      </c>
      <c r="D32" s="10">
        <f>4*5</f>
        <v>20</v>
      </c>
      <c r="E32" s="25">
        <f>44/14010*100</f>
        <v>0.31406138472519629</v>
      </c>
      <c r="F32" s="10">
        <v>0</v>
      </c>
      <c r="G32" s="10">
        <v>20</v>
      </c>
      <c r="H32" s="17">
        <v>0</v>
      </c>
      <c r="I32" s="17">
        <v>0</v>
      </c>
      <c r="J32" s="17">
        <v>0</v>
      </c>
      <c r="K32" s="17">
        <v>0</v>
      </c>
      <c r="L32" s="10">
        <v>6</v>
      </c>
      <c r="M32" s="10">
        <v>20</v>
      </c>
      <c r="N32" s="10">
        <v>20</v>
      </c>
      <c r="O32" s="10">
        <v>0</v>
      </c>
      <c r="P32" s="10">
        <v>0</v>
      </c>
      <c r="Q32" s="10">
        <v>20</v>
      </c>
      <c r="R32" s="10">
        <v>0</v>
      </c>
      <c r="S32" s="10">
        <v>5</v>
      </c>
      <c r="T32" s="10">
        <v>30</v>
      </c>
      <c r="U32" s="10">
        <v>0</v>
      </c>
      <c r="V32" s="10">
        <v>0</v>
      </c>
      <c r="W32" s="10">
        <v>0</v>
      </c>
      <c r="X32" s="10">
        <v>0</v>
      </c>
      <c r="Y32" s="10">
        <v>30</v>
      </c>
      <c r="Z32" s="10">
        <v>30</v>
      </c>
      <c r="AA32" s="10">
        <v>0</v>
      </c>
      <c r="AB32" s="10">
        <v>6</v>
      </c>
      <c r="AC32" s="10">
        <v>0</v>
      </c>
      <c r="AD32" s="10">
        <v>50</v>
      </c>
      <c r="AE32" s="10">
        <v>0</v>
      </c>
      <c r="AF32" s="19">
        <f t="shared" si="0"/>
        <v>277.31406138472516</v>
      </c>
      <c r="AG32" s="14">
        <v>28</v>
      </c>
    </row>
    <row r="33" spans="1:33" ht="12.75">
      <c r="A33" s="5"/>
      <c r="B33" s="12" t="s">
        <v>13</v>
      </c>
      <c r="C33" s="10">
        <v>20</v>
      </c>
      <c r="D33" s="10">
        <f>2*5</f>
        <v>10</v>
      </c>
      <c r="E33" s="25">
        <v>9</v>
      </c>
      <c r="F33" s="10">
        <v>0</v>
      </c>
      <c r="G33" s="10">
        <v>30</v>
      </c>
      <c r="H33" s="17">
        <v>0</v>
      </c>
      <c r="I33" s="17">
        <v>0</v>
      </c>
      <c r="J33" s="17">
        <v>0</v>
      </c>
      <c r="K33" s="17">
        <v>0</v>
      </c>
      <c r="L33" s="10">
        <v>24</v>
      </c>
      <c r="M33" s="10">
        <v>0</v>
      </c>
      <c r="N33" s="10">
        <v>20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9">
        <f t="shared" si="0"/>
        <v>113</v>
      </c>
      <c r="AG33" s="14">
        <v>49</v>
      </c>
    </row>
    <row r="34" spans="1:33" ht="12.75">
      <c r="A34" s="5"/>
      <c r="B34" s="12" t="s">
        <v>14</v>
      </c>
      <c r="C34" s="10">
        <v>20</v>
      </c>
      <c r="D34" s="10">
        <f>18*5</f>
        <v>90</v>
      </c>
      <c r="E34" s="25">
        <v>18</v>
      </c>
      <c r="F34" s="10">
        <v>0</v>
      </c>
      <c r="G34" s="10">
        <v>30</v>
      </c>
      <c r="H34" s="17">
        <v>0</v>
      </c>
      <c r="I34" s="17">
        <v>0</v>
      </c>
      <c r="J34" s="17">
        <v>0</v>
      </c>
      <c r="K34" s="17">
        <v>0</v>
      </c>
      <c r="L34" s="10">
        <f>19*3</f>
        <v>57</v>
      </c>
      <c r="M34" s="10">
        <v>20</v>
      </c>
      <c r="N34" s="10">
        <v>40</v>
      </c>
      <c r="O34" s="10">
        <v>20</v>
      </c>
      <c r="P34" s="10">
        <v>0</v>
      </c>
      <c r="Q34" s="10">
        <v>20</v>
      </c>
      <c r="R34" s="10">
        <v>0</v>
      </c>
      <c r="S34" s="10">
        <v>5</v>
      </c>
      <c r="T34" s="10">
        <v>35</v>
      </c>
      <c r="U34" s="10">
        <v>0</v>
      </c>
      <c r="V34" s="10">
        <v>0</v>
      </c>
      <c r="W34" s="10">
        <v>0</v>
      </c>
      <c r="X34" s="10">
        <v>30</v>
      </c>
      <c r="Y34" s="10">
        <v>30</v>
      </c>
      <c r="Z34" s="10">
        <v>35</v>
      </c>
      <c r="AA34" s="10">
        <v>0</v>
      </c>
      <c r="AB34" s="10">
        <v>3</v>
      </c>
      <c r="AC34" s="10">
        <v>0</v>
      </c>
      <c r="AD34" s="10">
        <f>6*80</f>
        <v>480</v>
      </c>
      <c r="AE34" s="10">
        <v>0</v>
      </c>
      <c r="AF34" s="19">
        <f t="shared" si="0"/>
        <v>933</v>
      </c>
      <c r="AG34" s="14">
        <v>4</v>
      </c>
    </row>
    <row r="35" spans="1:33" ht="12.75">
      <c r="A35" s="5"/>
      <c r="B35" s="12" t="s">
        <v>15</v>
      </c>
      <c r="C35" s="10">
        <v>20</v>
      </c>
      <c r="D35" s="10">
        <v>0</v>
      </c>
      <c r="E35" s="25">
        <v>0</v>
      </c>
      <c r="F35" s="10">
        <v>0</v>
      </c>
      <c r="G35" s="10">
        <v>10</v>
      </c>
      <c r="H35" s="17">
        <v>0</v>
      </c>
      <c r="I35" s="17">
        <v>0</v>
      </c>
      <c r="J35" s="17">
        <v>0</v>
      </c>
      <c r="K35" s="17">
        <v>0</v>
      </c>
      <c r="L35" s="10">
        <v>15</v>
      </c>
      <c r="M35" s="10">
        <v>0</v>
      </c>
      <c r="N35" s="10">
        <v>0</v>
      </c>
      <c r="O35" s="10">
        <v>0</v>
      </c>
      <c r="P35" s="10">
        <v>0</v>
      </c>
      <c r="Q35" s="10">
        <v>20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</v>
      </c>
      <c r="Z35" s="10">
        <v>0</v>
      </c>
      <c r="AA35" s="10">
        <v>0</v>
      </c>
      <c r="AB35" s="10">
        <v>3</v>
      </c>
      <c r="AC35" s="10">
        <v>0</v>
      </c>
      <c r="AD35" s="10">
        <v>0</v>
      </c>
      <c r="AE35" s="10">
        <v>0</v>
      </c>
      <c r="AF35" s="19">
        <f t="shared" si="0"/>
        <v>98</v>
      </c>
      <c r="AG35" s="14">
        <v>52</v>
      </c>
    </row>
    <row r="36" spans="1:33" ht="12.75">
      <c r="A36" s="5"/>
      <c r="B36" s="12" t="s">
        <v>18</v>
      </c>
      <c r="C36" s="10">
        <v>20</v>
      </c>
      <c r="D36" s="10">
        <f>18*5</f>
        <v>90</v>
      </c>
      <c r="E36" s="25">
        <v>30</v>
      </c>
      <c r="F36" s="10">
        <v>0</v>
      </c>
      <c r="G36" s="10">
        <v>10</v>
      </c>
      <c r="H36" s="17">
        <v>0</v>
      </c>
      <c r="I36" s="17">
        <v>0</v>
      </c>
      <c r="J36" s="17">
        <v>0</v>
      </c>
      <c r="K36" s="17">
        <v>0</v>
      </c>
      <c r="L36" s="10">
        <f>19*3</f>
        <v>57</v>
      </c>
      <c r="M36" s="10">
        <v>20</v>
      </c>
      <c r="N36" s="10">
        <v>40</v>
      </c>
      <c r="O36" s="10">
        <v>0</v>
      </c>
      <c r="P36" s="10">
        <v>0</v>
      </c>
      <c r="Q36" s="10">
        <v>20</v>
      </c>
      <c r="R36" s="10">
        <v>0</v>
      </c>
      <c r="S36" s="10">
        <v>5</v>
      </c>
      <c r="T36" s="10">
        <v>0</v>
      </c>
      <c r="U36" s="10">
        <v>0</v>
      </c>
      <c r="V36" s="10">
        <v>0</v>
      </c>
      <c r="W36" s="10">
        <v>0</v>
      </c>
      <c r="X36" s="10">
        <v>30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9">
        <f t="shared" si="0"/>
        <v>322</v>
      </c>
      <c r="AG36" s="14">
        <v>24</v>
      </c>
    </row>
    <row r="37" spans="1:33" ht="12.75">
      <c r="A37" s="5"/>
      <c r="B37" s="12" t="s">
        <v>92</v>
      </c>
      <c r="C37" s="10">
        <v>20</v>
      </c>
      <c r="D37" s="10">
        <f>69*5</f>
        <v>345</v>
      </c>
      <c r="E37" s="25">
        <v>24</v>
      </c>
      <c r="F37" s="10">
        <v>0</v>
      </c>
      <c r="G37" s="10">
        <v>20</v>
      </c>
      <c r="H37" s="17">
        <v>0</v>
      </c>
      <c r="I37" s="17">
        <v>0</v>
      </c>
      <c r="J37" s="17">
        <v>5</v>
      </c>
      <c r="K37" s="17">
        <v>1</v>
      </c>
      <c r="L37" s="10">
        <v>150</v>
      </c>
      <c r="M37" s="10">
        <v>20</v>
      </c>
      <c r="N37" s="10">
        <v>40</v>
      </c>
      <c r="O37" s="10">
        <v>20</v>
      </c>
      <c r="P37" s="10">
        <v>20</v>
      </c>
      <c r="Q37" s="10">
        <v>20</v>
      </c>
      <c r="R37" s="10">
        <v>0</v>
      </c>
      <c r="S37" s="10">
        <v>5</v>
      </c>
      <c r="T37" s="10">
        <v>30</v>
      </c>
      <c r="U37" s="10">
        <v>30</v>
      </c>
      <c r="V37" s="10">
        <v>0</v>
      </c>
      <c r="W37" s="10">
        <v>45</v>
      </c>
      <c r="X37" s="10">
        <v>30</v>
      </c>
      <c r="Y37" s="10">
        <v>45</v>
      </c>
      <c r="Z37" s="10">
        <v>30</v>
      </c>
      <c r="AA37" s="10">
        <v>0</v>
      </c>
      <c r="AB37" s="10">
        <v>3</v>
      </c>
      <c r="AC37" s="10">
        <v>0</v>
      </c>
      <c r="AD37" s="10">
        <v>350</v>
      </c>
      <c r="AE37" s="10">
        <v>0</v>
      </c>
      <c r="AF37" s="19">
        <f t="shared" si="0"/>
        <v>1253</v>
      </c>
      <c r="AG37" s="14">
        <v>1</v>
      </c>
    </row>
    <row r="38" spans="1:33" ht="12.75">
      <c r="A38" s="5"/>
      <c r="B38" s="12" t="s">
        <v>16</v>
      </c>
      <c r="C38" s="10">
        <v>20</v>
      </c>
      <c r="D38" s="10">
        <f>1*5</f>
        <v>5</v>
      </c>
      <c r="E38" s="25">
        <f>10/6482*100</f>
        <v>0.15427337241592101</v>
      </c>
      <c r="F38" s="10">
        <v>0</v>
      </c>
      <c r="G38" s="10">
        <v>20</v>
      </c>
      <c r="H38" s="17">
        <v>0</v>
      </c>
      <c r="I38" s="17">
        <v>0</v>
      </c>
      <c r="J38" s="17">
        <v>0</v>
      </c>
      <c r="K38" s="17">
        <v>0</v>
      </c>
      <c r="L38" s="10">
        <v>21</v>
      </c>
      <c r="M38" s="10">
        <v>20</v>
      </c>
      <c r="N38" s="10">
        <v>20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9">
        <f t="shared" si="0"/>
        <v>136.15427337241593</v>
      </c>
      <c r="AG38" s="14">
        <v>45</v>
      </c>
    </row>
    <row r="39" spans="1:33" ht="12.75">
      <c r="A39" s="5"/>
      <c r="B39" s="12" t="s">
        <v>17</v>
      </c>
      <c r="C39" s="10">
        <v>20</v>
      </c>
      <c r="D39" s="10">
        <f>1*5</f>
        <v>5</v>
      </c>
      <c r="E39" s="25">
        <f>4/2896*100</f>
        <v>0.13812154696132595</v>
      </c>
      <c r="F39" s="10">
        <v>0</v>
      </c>
      <c r="G39" s="10">
        <v>20</v>
      </c>
      <c r="H39" s="17">
        <v>10</v>
      </c>
      <c r="I39" s="17">
        <v>0</v>
      </c>
      <c r="J39" s="17">
        <v>5</v>
      </c>
      <c r="K39" s="17">
        <v>0</v>
      </c>
      <c r="L39" s="10">
        <v>30</v>
      </c>
      <c r="M39" s="10">
        <v>20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3</v>
      </c>
      <c r="AC39" s="10">
        <v>0</v>
      </c>
      <c r="AD39" s="10">
        <v>0</v>
      </c>
      <c r="AE39" s="10">
        <v>0</v>
      </c>
      <c r="AF39" s="19">
        <f t="shared" si="0"/>
        <v>113.13812154696133</v>
      </c>
      <c r="AG39" s="14">
        <v>49</v>
      </c>
    </row>
    <row r="40" spans="1:33" ht="12.75">
      <c r="A40" s="5"/>
      <c r="B40" s="12" t="s">
        <v>101</v>
      </c>
      <c r="C40" s="10">
        <v>20</v>
      </c>
      <c r="D40" s="10">
        <f>3*5</f>
        <v>15</v>
      </c>
      <c r="E40" s="25">
        <v>15</v>
      </c>
      <c r="F40" s="10">
        <v>0</v>
      </c>
      <c r="G40" s="10">
        <v>30</v>
      </c>
      <c r="H40" s="17">
        <v>0</v>
      </c>
      <c r="I40" s="17">
        <v>0</v>
      </c>
      <c r="J40" s="17">
        <v>0</v>
      </c>
      <c r="K40" s="17">
        <v>0</v>
      </c>
      <c r="L40" s="10">
        <v>18</v>
      </c>
      <c r="M40" s="10">
        <v>0</v>
      </c>
      <c r="N40" s="10">
        <v>40</v>
      </c>
      <c r="O40" s="10">
        <v>20</v>
      </c>
      <c r="P40" s="10">
        <v>0</v>
      </c>
      <c r="Q40" s="10">
        <v>0</v>
      </c>
      <c r="R40" s="10">
        <v>0</v>
      </c>
      <c r="S40" s="10">
        <v>0</v>
      </c>
      <c r="T40" s="10">
        <v>30</v>
      </c>
      <c r="U40" s="10">
        <v>0</v>
      </c>
      <c r="V40" s="10">
        <v>0</v>
      </c>
      <c r="W40" s="10">
        <v>0</v>
      </c>
      <c r="X40" s="10">
        <v>0</v>
      </c>
      <c r="Y40" s="10">
        <v>30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9">
        <f t="shared" si="0"/>
        <v>218</v>
      </c>
      <c r="AG40" s="14">
        <v>34</v>
      </c>
    </row>
    <row r="41" spans="1:33" ht="12.75">
      <c r="A41" s="5"/>
      <c r="B41" s="12" t="s">
        <v>19</v>
      </c>
      <c r="C41" s="10">
        <v>20</v>
      </c>
      <c r="D41" s="10">
        <f>2*5</f>
        <v>10</v>
      </c>
      <c r="E41" s="25">
        <v>3</v>
      </c>
      <c r="F41" s="10">
        <v>0</v>
      </c>
      <c r="G41" s="10">
        <v>10</v>
      </c>
      <c r="H41" s="17">
        <v>0</v>
      </c>
      <c r="I41" s="17">
        <v>0</v>
      </c>
      <c r="J41" s="17">
        <v>0</v>
      </c>
      <c r="K41" s="17">
        <v>0</v>
      </c>
      <c r="L41" s="10">
        <v>0</v>
      </c>
      <c r="M41" s="10">
        <v>20</v>
      </c>
      <c r="N41" s="10">
        <v>0</v>
      </c>
      <c r="O41" s="10">
        <v>0</v>
      </c>
      <c r="P41" s="10">
        <v>0</v>
      </c>
      <c r="Q41" s="10">
        <v>20</v>
      </c>
      <c r="R41" s="10">
        <v>0</v>
      </c>
      <c r="S41" s="10">
        <v>5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3</v>
      </c>
      <c r="AC41" s="10">
        <v>0</v>
      </c>
      <c r="AD41" s="10">
        <v>0</v>
      </c>
      <c r="AE41" s="10">
        <v>0</v>
      </c>
      <c r="AF41" s="19">
        <f t="shared" si="0"/>
        <v>91</v>
      </c>
      <c r="AG41" s="14">
        <v>54</v>
      </c>
    </row>
    <row r="42" spans="1:33" ht="12.75">
      <c r="A42" s="5"/>
      <c r="B42" s="12" t="s">
        <v>20</v>
      </c>
      <c r="C42" s="10">
        <v>20</v>
      </c>
      <c r="D42" s="10">
        <f>4*5</f>
        <v>20</v>
      </c>
      <c r="E42" s="25">
        <v>6</v>
      </c>
      <c r="F42" s="10">
        <v>0</v>
      </c>
      <c r="G42" s="10">
        <v>30</v>
      </c>
      <c r="H42" s="17">
        <v>0</v>
      </c>
      <c r="I42" s="17">
        <v>0</v>
      </c>
      <c r="J42" s="17">
        <v>0</v>
      </c>
      <c r="K42" s="17">
        <v>0</v>
      </c>
      <c r="L42" s="10">
        <f>13*3</f>
        <v>39</v>
      </c>
      <c r="M42" s="10">
        <v>20</v>
      </c>
      <c r="N42" s="10">
        <v>40</v>
      </c>
      <c r="O42" s="10">
        <v>20</v>
      </c>
      <c r="P42" s="10">
        <v>0</v>
      </c>
      <c r="Q42" s="10">
        <v>0</v>
      </c>
      <c r="R42" s="10">
        <v>0</v>
      </c>
      <c r="S42" s="10">
        <v>0</v>
      </c>
      <c r="T42" s="10">
        <v>30</v>
      </c>
      <c r="U42" s="10">
        <v>30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3</v>
      </c>
      <c r="AC42" s="10">
        <v>0</v>
      </c>
      <c r="AD42" s="10">
        <v>0</v>
      </c>
      <c r="AE42" s="10">
        <v>0</v>
      </c>
      <c r="AF42" s="19">
        <f t="shared" si="0"/>
        <v>258</v>
      </c>
      <c r="AG42" s="14">
        <v>31</v>
      </c>
    </row>
    <row r="43" spans="1:33" ht="25.5">
      <c r="A43" s="6"/>
      <c r="B43" s="12" t="s">
        <v>21</v>
      </c>
      <c r="C43" s="10">
        <v>20</v>
      </c>
      <c r="D43" s="10">
        <f>7*5</f>
        <v>35</v>
      </c>
      <c r="E43" s="25">
        <v>24</v>
      </c>
      <c r="F43" s="10">
        <v>0</v>
      </c>
      <c r="G43" s="10">
        <v>30</v>
      </c>
      <c r="H43" s="17">
        <v>0</v>
      </c>
      <c r="I43" s="17">
        <v>0</v>
      </c>
      <c r="J43" s="17">
        <v>0</v>
      </c>
      <c r="K43" s="17">
        <v>0</v>
      </c>
      <c r="L43" s="10">
        <f>31*3</f>
        <v>93</v>
      </c>
      <c r="M43" s="10">
        <v>20</v>
      </c>
      <c r="N43" s="10">
        <v>40</v>
      </c>
      <c r="O43" s="10">
        <v>0</v>
      </c>
      <c r="P43" s="10">
        <v>0</v>
      </c>
      <c r="Q43" s="10">
        <v>20</v>
      </c>
      <c r="R43" s="10">
        <v>0</v>
      </c>
      <c r="S43" s="10">
        <v>0</v>
      </c>
      <c r="T43" s="10">
        <v>30</v>
      </c>
      <c r="U43" s="10">
        <v>30</v>
      </c>
      <c r="V43" s="10">
        <v>0</v>
      </c>
      <c r="W43" s="10">
        <v>0</v>
      </c>
      <c r="X43" s="10">
        <v>30</v>
      </c>
      <c r="Y43" s="10">
        <v>30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9">
        <f t="shared" si="0"/>
        <v>402</v>
      </c>
      <c r="AG43" s="14">
        <v>18</v>
      </c>
    </row>
    <row r="44" spans="1:33" ht="12.75">
      <c r="A44" s="5"/>
      <c r="B44" s="12" t="s">
        <v>93</v>
      </c>
      <c r="C44" s="10">
        <v>20</v>
      </c>
      <c r="D44" s="10">
        <f>79*5</f>
        <v>395</v>
      </c>
      <c r="E44" s="25">
        <f>1616/344450*100</f>
        <v>0.46915372332704308</v>
      </c>
      <c r="F44" s="10">
        <v>0</v>
      </c>
      <c r="G44" s="10">
        <v>30</v>
      </c>
      <c r="H44" s="17">
        <v>10</v>
      </c>
      <c r="I44" s="17">
        <v>5</v>
      </c>
      <c r="J44" s="17">
        <v>5</v>
      </c>
      <c r="K44" s="17">
        <v>0</v>
      </c>
      <c r="L44" s="10">
        <f>91*3</f>
        <v>273</v>
      </c>
      <c r="M44" s="10">
        <v>20</v>
      </c>
      <c r="N44" s="10">
        <v>40</v>
      </c>
      <c r="O44" s="10">
        <v>20</v>
      </c>
      <c r="P44" s="10">
        <v>20</v>
      </c>
      <c r="Q44" s="10">
        <v>20</v>
      </c>
      <c r="R44" s="10">
        <v>0</v>
      </c>
      <c r="S44" s="10">
        <v>5</v>
      </c>
      <c r="T44" s="10">
        <v>45</v>
      </c>
      <c r="U44" s="10">
        <v>0</v>
      </c>
      <c r="V44" s="10">
        <v>0</v>
      </c>
      <c r="W44" s="10">
        <v>0</v>
      </c>
      <c r="X44" s="10">
        <v>30</v>
      </c>
      <c r="Y44" s="10">
        <v>30</v>
      </c>
      <c r="Z44" s="10">
        <v>30</v>
      </c>
      <c r="AA44" s="10">
        <v>0</v>
      </c>
      <c r="AB44" s="10">
        <v>6</v>
      </c>
      <c r="AC44" s="10">
        <v>0</v>
      </c>
      <c r="AD44" s="10">
        <v>0</v>
      </c>
      <c r="AE44" s="10">
        <v>0</v>
      </c>
      <c r="AF44" s="19">
        <f t="shared" si="0"/>
        <v>1004.4691537233271</v>
      </c>
      <c r="AG44" s="14">
        <v>3</v>
      </c>
    </row>
    <row r="45" spans="1:33" ht="12.75">
      <c r="A45" s="5"/>
      <c r="B45" s="12" t="s">
        <v>22</v>
      </c>
      <c r="C45" s="10">
        <v>20</v>
      </c>
      <c r="D45" s="10">
        <f>7*5</f>
        <v>35</v>
      </c>
      <c r="E45" s="25">
        <v>3</v>
      </c>
      <c r="F45" s="10">
        <v>0</v>
      </c>
      <c r="G45" s="10">
        <v>30</v>
      </c>
      <c r="H45" s="17">
        <v>0</v>
      </c>
      <c r="I45" s="17">
        <v>0</v>
      </c>
      <c r="J45" s="17">
        <v>0</v>
      </c>
      <c r="K45" s="17">
        <v>0</v>
      </c>
      <c r="L45" s="10">
        <f>25*3</f>
        <v>75</v>
      </c>
      <c r="M45" s="10">
        <v>0</v>
      </c>
      <c r="N45" s="10">
        <v>20</v>
      </c>
      <c r="O45" s="10">
        <v>20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3</v>
      </c>
      <c r="AC45" s="10">
        <v>0</v>
      </c>
      <c r="AD45" s="10">
        <v>0</v>
      </c>
      <c r="AE45" s="10">
        <v>0</v>
      </c>
      <c r="AF45" s="19">
        <f t="shared" si="0"/>
        <v>206</v>
      </c>
      <c r="AG45" s="14">
        <v>36</v>
      </c>
    </row>
    <row r="46" spans="1:33" ht="12.75">
      <c r="A46" s="5"/>
      <c r="B46" s="12" t="s">
        <v>94</v>
      </c>
      <c r="C46" s="10">
        <v>20</v>
      </c>
      <c r="D46" s="10">
        <f>24*5</f>
        <v>120</v>
      </c>
      <c r="E46" s="25">
        <v>12</v>
      </c>
      <c r="F46" s="10">
        <v>0</v>
      </c>
      <c r="G46" s="10">
        <v>20</v>
      </c>
      <c r="H46" s="17">
        <v>10</v>
      </c>
      <c r="I46" s="17">
        <v>5</v>
      </c>
      <c r="J46" s="17">
        <v>5</v>
      </c>
      <c r="K46" s="17">
        <v>0</v>
      </c>
      <c r="L46" s="10">
        <f>26*3</f>
        <v>78</v>
      </c>
      <c r="M46" s="10">
        <v>20</v>
      </c>
      <c r="N46" s="10">
        <v>40</v>
      </c>
      <c r="O46" s="10">
        <v>20</v>
      </c>
      <c r="P46" s="10">
        <v>0</v>
      </c>
      <c r="Q46" s="10">
        <v>20</v>
      </c>
      <c r="R46" s="10">
        <v>0</v>
      </c>
      <c r="S46" s="10">
        <v>5</v>
      </c>
      <c r="T46" s="10">
        <v>30</v>
      </c>
      <c r="U46" s="10">
        <v>30</v>
      </c>
      <c r="V46" s="10">
        <v>0</v>
      </c>
      <c r="W46" s="10">
        <v>0</v>
      </c>
      <c r="X46" s="10">
        <v>35</v>
      </c>
      <c r="Y46" s="10">
        <v>0</v>
      </c>
      <c r="Z46" s="10">
        <v>0</v>
      </c>
      <c r="AA46" s="10">
        <v>0</v>
      </c>
      <c r="AB46" s="10">
        <v>3</v>
      </c>
      <c r="AC46" s="10">
        <v>0</v>
      </c>
      <c r="AD46" s="10">
        <v>150</v>
      </c>
      <c r="AE46" s="10">
        <v>0</v>
      </c>
      <c r="AF46" s="19">
        <f t="shared" si="0"/>
        <v>623</v>
      </c>
      <c r="AG46" s="14">
        <v>8</v>
      </c>
    </row>
    <row r="47" spans="1:33" ht="12.75">
      <c r="A47" s="5"/>
      <c r="B47" s="12" t="s">
        <v>23</v>
      </c>
      <c r="C47" s="10">
        <v>20</v>
      </c>
      <c r="D47" s="10">
        <f>21*5</f>
        <v>105</v>
      </c>
      <c r="E47" s="25">
        <v>33</v>
      </c>
      <c r="F47" s="10">
        <v>0</v>
      </c>
      <c r="G47" s="10">
        <v>30</v>
      </c>
      <c r="H47" s="17">
        <v>0</v>
      </c>
      <c r="I47" s="17">
        <v>0</v>
      </c>
      <c r="J47" s="17">
        <v>0</v>
      </c>
      <c r="K47" s="17">
        <v>0</v>
      </c>
      <c r="L47" s="10">
        <v>30</v>
      </c>
      <c r="M47" s="10">
        <v>20</v>
      </c>
      <c r="N47" s="10">
        <v>20</v>
      </c>
      <c r="O47" s="10">
        <v>0</v>
      </c>
      <c r="P47" s="10">
        <v>20</v>
      </c>
      <c r="Q47" s="10">
        <v>20</v>
      </c>
      <c r="R47" s="10">
        <v>0</v>
      </c>
      <c r="S47" s="10">
        <v>0</v>
      </c>
      <c r="T47" s="10">
        <v>0</v>
      </c>
      <c r="U47" s="10">
        <v>30</v>
      </c>
      <c r="V47" s="10">
        <v>0</v>
      </c>
      <c r="W47" s="10">
        <v>0</v>
      </c>
      <c r="X47" s="10">
        <v>30</v>
      </c>
      <c r="Y47" s="10">
        <v>30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9">
        <f t="shared" si="0"/>
        <v>388</v>
      </c>
      <c r="AG47" s="14">
        <v>20</v>
      </c>
    </row>
    <row r="48" spans="1:33" ht="12.75">
      <c r="A48" s="5"/>
      <c r="B48" s="12" t="s">
        <v>95</v>
      </c>
      <c r="C48" s="10">
        <v>20</v>
      </c>
      <c r="D48" s="10">
        <f>12*5</f>
        <v>60</v>
      </c>
      <c r="E48" s="25">
        <v>3</v>
      </c>
      <c r="F48" s="10">
        <v>0</v>
      </c>
      <c r="G48" s="10">
        <v>30</v>
      </c>
      <c r="H48" s="17">
        <v>0</v>
      </c>
      <c r="I48" s="17">
        <v>0</v>
      </c>
      <c r="J48" s="17">
        <v>5</v>
      </c>
      <c r="K48" s="17">
        <v>1</v>
      </c>
      <c r="L48" s="10">
        <f>12*3</f>
        <v>36</v>
      </c>
      <c r="M48" s="10">
        <v>20</v>
      </c>
      <c r="N48" s="10">
        <v>20</v>
      </c>
      <c r="O48" s="10">
        <v>20</v>
      </c>
      <c r="P48" s="10">
        <v>20</v>
      </c>
      <c r="Q48" s="10">
        <v>0</v>
      </c>
      <c r="R48" s="10">
        <v>0</v>
      </c>
      <c r="S48" s="10">
        <v>0</v>
      </c>
      <c r="T48" s="10">
        <v>0</v>
      </c>
      <c r="U48" s="10">
        <v>30</v>
      </c>
      <c r="V48" s="10">
        <v>0</v>
      </c>
      <c r="W48" s="10">
        <v>30</v>
      </c>
      <c r="X48" s="10">
        <v>40</v>
      </c>
      <c r="Y48" s="10">
        <v>0</v>
      </c>
      <c r="Z48" s="10">
        <v>0</v>
      </c>
      <c r="AA48" s="10">
        <v>0</v>
      </c>
      <c r="AB48" s="10">
        <v>6</v>
      </c>
      <c r="AC48" s="10">
        <v>0</v>
      </c>
      <c r="AD48" s="10">
        <v>0</v>
      </c>
      <c r="AE48" s="10">
        <v>0</v>
      </c>
      <c r="AF48" s="19">
        <f t="shared" si="0"/>
        <v>341</v>
      </c>
      <c r="AG48" s="14">
        <v>23</v>
      </c>
    </row>
    <row r="49" spans="1:33" ht="12.75">
      <c r="A49" s="5"/>
      <c r="B49" s="12" t="s">
        <v>24</v>
      </c>
      <c r="C49" s="10">
        <v>20</v>
      </c>
      <c r="D49" s="10">
        <f>67*5</f>
        <v>335</v>
      </c>
      <c r="E49" s="25">
        <f>17*3</f>
        <v>51</v>
      </c>
      <c r="F49" s="10">
        <v>0</v>
      </c>
      <c r="G49" s="10">
        <v>30</v>
      </c>
      <c r="H49" s="17">
        <v>10</v>
      </c>
      <c r="I49" s="17">
        <v>5</v>
      </c>
      <c r="J49" s="17">
        <v>5</v>
      </c>
      <c r="K49" s="17">
        <v>1</v>
      </c>
      <c r="L49" s="10">
        <f>47*3</f>
        <v>141</v>
      </c>
      <c r="M49" s="10">
        <v>20</v>
      </c>
      <c r="N49" s="10">
        <v>40</v>
      </c>
      <c r="O49" s="10">
        <v>20</v>
      </c>
      <c r="P49" s="10">
        <v>20</v>
      </c>
      <c r="Q49" s="10">
        <v>20</v>
      </c>
      <c r="R49" s="10">
        <v>0</v>
      </c>
      <c r="S49" s="10">
        <v>5</v>
      </c>
      <c r="T49" s="10">
        <v>0</v>
      </c>
      <c r="U49" s="10">
        <v>30</v>
      </c>
      <c r="V49" s="10">
        <v>0</v>
      </c>
      <c r="W49" s="10">
        <v>0</v>
      </c>
      <c r="X49" s="10">
        <v>30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9">
        <f t="shared" si="0"/>
        <v>783</v>
      </c>
      <c r="AG49" s="14">
        <v>5</v>
      </c>
    </row>
    <row r="50" spans="1:33" ht="12.75">
      <c r="A50" s="5"/>
      <c r="B50" s="12" t="s">
        <v>25</v>
      </c>
      <c r="C50" s="10">
        <v>20</v>
      </c>
      <c r="D50" s="10">
        <f>4*5</f>
        <v>20</v>
      </c>
      <c r="E50" s="25">
        <v>6</v>
      </c>
      <c r="F50" s="10">
        <v>0</v>
      </c>
      <c r="G50" s="10">
        <v>30</v>
      </c>
      <c r="H50" s="17">
        <v>0</v>
      </c>
      <c r="I50" s="17">
        <v>0</v>
      </c>
      <c r="J50" s="17">
        <v>0</v>
      </c>
      <c r="K50" s="17">
        <v>0</v>
      </c>
      <c r="L50" s="10">
        <v>27</v>
      </c>
      <c r="M50" s="10">
        <v>20</v>
      </c>
      <c r="N50" s="10">
        <v>20</v>
      </c>
      <c r="O50" s="10">
        <v>20</v>
      </c>
      <c r="P50" s="10">
        <v>0</v>
      </c>
      <c r="Q50" s="10">
        <v>20</v>
      </c>
      <c r="R50" s="10">
        <v>0</v>
      </c>
      <c r="S50" s="10">
        <v>0</v>
      </c>
      <c r="T50" s="10">
        <v>30</v>
      </c>
      <c r="U50" s="10">
        <v>30</v>
      </c>
      <c r="V50" s="10">
        <v>0</v>
      </c>
      <c r="W50" s="10">
        <v>0</v>
      </c>
      <c r="X50" s="10">
        <v>0</v>
      </c>
      <c r="Y50" s="10">
        <v>30</v>
      </c>
      <c r="Z50" s="10">
        <v>30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9">
        <f t="shared" si="0"/>
        <v>303</v>
      </c>
      <c r="AG50" s="14">
        <v>26</v>
      </c>
    </row>
    <row r="51" spans="1:33" ht="12.75">
      <c r="A51" s="5"/>
      <c r="B51" s="12" t="s">
        <v>96</v>
      </c>
      <c r="C51" s="10">
        <v>20</v>
      </c>
      <c r="D51" s="10">
        <f>40*5</f>
        <v>200</v>
      </c>
      <c r="E51" s="25">
        <f>14*3</f>
        <v>42</v>
      </c>
      <c r="F51" s="10">
        <v>0</v>
      </c>
      <c r="G51" s="10">
        <v>30</v>
      </c>
      <c r="H51" s="17">
        <v>10</v>
      </c>
      <c r="I51" s="17">
        <v>5</v>
      </c>
      <c r="J51" s="17">
        <v>5</v>
      </c>
      <c r="K51" s="17">
        <v>2</v>
      </c>
      <c r="L51" s="10">
        <v>60</v>
      </c>
      <c r="M51" s="10">
        <v>20</v>
      </c>
      <c r="N51" s="10">
        <v>40</v>
      </c>
      <c r="O51" s="10">
        <v>20</v>
      </c>
      <c r="P51" s="10">
        <v>20</v>
      </c>
      <c r="Q51" s="10">
        <v>20</v>
      </c>
      <c r="R51" s="10">
        <v>0</v>
      </c>
      <c r="S51" s="10">
        <v>5</v>
      </c>
      <c r="T51" s="10">
        <v>45</v>
      </c>
      <c r="U51" s="10">
        <v>0</v>
      </c>
      <c r="V51" s="10">
        <v>0</v>
      </c>
      <c r="W51" s="10">
        <v>40</v>
      </c>
      <c r="X51" s="10">
        <v>30</v>
      </c>
      <c r="Y51" s="10">
        <v>40</v>
      </c>
      <c r="Z51" s="10">
        <v>0</v>
      </c>
      <c r="AA51" s="10">
        <v>0</v>
      </c>
      <c r="AB51" s="10">
        <v>3</v>
      </c>
      <c r="AC51" s="10">
        <v>0</v>
      </c>
      <c r="AD51" s="10">
        <v>100</v>
      </c>
      <c r="AE51" s="10">
        <v>0</v>
      </c>
      <c r="AF51" s="19">
        <f t="shared" si="0"/>
        <v>757</v>
      </c>
      <c r="AG51" s="14">
        <v>6</v>
      </c>
    </row>
    <row r="52" spans="1:33" ht="12.75">
      <c r="A52" s="5"/>
      <c r="B52" s="12" t="s">
        <v>26</v>
      </c>
      <c r="C52" s="10">
        <v>20</v>
      </c>
      <c r="D52" s="10">
        <f>13*5</f>
        <v>65</v>
      </c>
      <c r="E52" s="25">
        <v>18</v>
      </c>
      <c r="F52" s="10">
        <v>0</v>
      </c>
      <c r="G52" s="10">
        <v>30</v>
      </c>
      <c r="H52" s="17">
        <v>0</v>
      </c>
      <c r="I52" s="17">
        <v>0</v>
      </c>
      <c r="J52" s="17">
        <v>0</v>
      </c>
      <c r="K52" s="17">
        <v>0</v>
      </c>
      <c r="L52" s="10">
        <f>19*3</f>
        <v>57</v>
      </c>
      <c r="M52" s="10">
        <v>20</v>
      </c>
      <c r="N52" s="10">
        <v>40</v>
      </c>
      <c r="O52" s="10">
        <v>20</v>
      </c>
      <c r="P52" s="10">
        <v>0</v>
      </c>
      <c r="Q52" s="10">
        <v>0</v>
      </c>
      <c r="R52" s="10">
        <v>0</v>
      </c>
      <c r="S52" s="10">
        <v>0</v>
      </c>
      <c r="T52" s="10">
        <v>30</v>
      </c>
      <c r="U52" s="10">
        <v>0</v>
      </c>
      <c r="V52" s="10">
        <v>0</v>
      </c>
      <c r="W52" s="10">
        <v>30</v>
      </c>
      <c r="X52" s="10">
        <v>0</v>
      </c>
      <c r="Y52" s="10">
        <v>30</v>
      </c>
      <c r="Z52" s="10">
        <v>0</v>
      </c>
      <c r="AA52" s="10">
        <v>0</v>
      </c>
      <c r="AB52" s="10">
        <v>3</v>
      </c>
      <c r="AC52" s="10">
        <v>0</v>
      </c>
      <c r="AD52" s="10">
        <v>50</v>
      </c>
      <c r="AE52" s="10">
        <v>0</v>
      </c>
      <c r="AF52" s="19">
        <f t="shared" si="0"/>
        <v>413</v>
      </c>
      <c r="AG52" s="14">
        <v>17</v>
      </c>
    </row>
    <row r="53" spans="1:33" ht="25.5">
      <c r="A53" s="5"/>
      <c r="B53" s="12" t="s">
        <v>27</v>
      </c>
      <c r="C53" s="10">
        <v>20</v>
      </c>
      <c r="D53" s="10">
        <v>0</v>
      </c>
      <c r="E53" s="25">
        <v>0</v>
      </c>
      <c r="F53" s="10">
        <v>0</v>
      </c>
      <c r="G53" s="10">
        <v>20</v>
      </c>
      <c r="H53" s="17">
        <v>0</v>
      </c>
      <c r="I53" s="17">
        <v>0</v>
      </c>
      <c r="J53" s="17">
        <v>0</v>
      </c>
      <c r="K53" s="17">
        <v>0</v>
      </c>
      <c r="L53" s="10">
        <v>18</v>
      </c>
      <c r="M53" s="10">
        <v>0</v>
      </c>
      <c r="N53" s="10">
        <v>0</v>
      </c>
      <c r="O53" s="10">
        <v>0</v>
      </c>
      <c r="P53" s="10">
        <v>0</v>
      </c>
      <c r="Q53" s="10">
        <v>20</v>
      </c>
      <c r="R53" s="10">
        <v>0</v>
      </c>
      <c r="S53" s="10">
        <v>0</v>
      </c>
      <c r="T53" s="10">
        <v>30</v>
      </c>
      <c r="U53" s="10">
        <v>30</v>
      </c>
      <c r="V53" s="10">
        <v>0</v>
      </c>
      <c r="W53" s="10">
        <v>0</v>
      </c>
      <c r="X53" s="10">
        <v>0</v>
      </c>
      <c r="Y53" s="10">
        <v>30</v>
      </c>
      <c r="Z53" s="10">
        <v>0</v>
      </c>
      <c r="AA53" s="10">
        <v>0</v>
      </c>
      <c r="AB53" s="10">
        <v>3</v>
      </c>
      <c r="AC53" s="10">
        <v>0</v>
      </c>
      <c r="AD53" s="10">
        <v>0</v>
      </c>
      <c r="AE53" s="10">
        <v>0</v>
      </c>
      <c r="AF53" s="19">
        <f t="shared" si="0"/>
        <v>171</v>
      </c>
      <c r="AG53" s="14">
        <v>42</v>
      </c>
    </row>
    <row r="54" spans="1:33" ht="12.75">
      <c r="A54" s="5"/>
      <c r="B54" s="12" t="s">
        <v>28</v>
      </c>
      <c r="C54" s="10">
        <v>20</v>
      </c>
      <c r="D54" s="10">
        <f>14*5</f>
        <v>70</v>
      </c>
      <c r="E54" s="25">
        <f>13*3</f>
        <v>39</v>
      </c>
      <c r="F54" s="10">
        <v>0</v>
      </c>
      <c r="G54" s="10">
        <v>30</v>
      </c>
      <c r="H54" s="17">
        <v>0</v>
      </c>
      <c r="I54" s="17">
        <v>0</v>
      </c>
      <c r="J54" s="17">
        <v>0</v>
      </c>
      <c r="K54" s="17">
        <v>0</v>
      </c>
      <c r="L54" s="10">
        <f>16*3</f>
        <v>48</v>
      </c>
      <c r="M54" s="10">
        <v>20</v>
      </c>
      <c r="N54" s="10">
        <v>40</v>
      </c>
      <c r="O54" s="10">
        <v>20</v>
      </c>
      <c r="P54" s="10">
        <v>20</v>
      </c>
      <c r="Q54" s="10">
        <v>0</v>
      </c>
      <c r="R54" s="10">
        <v>0</v>
      </c>
      <c r="S54" s="10">
        <v>0</v>
      </c>
      <c r="T54" s="10">
        <v>30</v>
      </c>
      <c r="U54" s="10">
        <v>30</v>
      </c>
      <c r="V54" s="10">
        <v>0</v>
      </c>
      <c r="W54" s="10">
        <v>30</v>
      </c>
      <c r="X54" s="10">
        <v>30</v>
      </c>
      <c r="Y54" s="10">
        <v>30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9">
        <f t="shared" si="0"/>
        <v>457</v>
      </c>
      <c r="AG54" s="14">
        <v>14</v>
      </c>
    </row>
    <row r="55" spans="1:33" ht="12.75">
      <c r="A55" s="5"/>
      <c r="B55" s="12" t="s">
        <v>97</v>
      </c>
      <c r="C55" s="10">
        <v>20</v>
      </c>
      <c r="D55" s="10">
        <f>9*5</f>
        <v>45</v>
      </c>
      <c r="E55" s="25">
        <v>12</v>
      </c>
      <c r="F55" s="10">
        <v>0</v>
      </c>
      <c r="G55" s="10">
        <v>30</v>
      </c>
      <c r="H55" s="17">
        <v>0</v>
      </c>
      <c r="I55" s="17">
        <v>0</v>
      </c>
      <c r="J55" s="17">
        <v>0</v>
      </c>
      <c r="K55" s="17">
        <v>0</v>
      </c>
      <c r="L55" s="10">
        <f>18</f>
        <v>18</v>
      </c>
      <c r="M55" s="10">
        <v>20</v>
      </c>
      <c r="N55" s="10">
        <v>40</v>
      </c>
      <c r="O55" s="10">
        <v>0</v>
      </c>
      <c r="P55" s="10">
        <v>20</v>
      </c>
      <c r="Q55" s="10">
        <v>0</v>
      </c>
      <c r="R55" s="10">
        <v>0</v>
      </c>
      <c r="S55" s="10">
        <v>0</v>
      </c>
      <c r="T55" s="10">
        <v>30</v>
      </c>
      <c r="U55" s="10">
        <v>30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9">
        <f t="shared" si="0"/>
        <v>265</v>
      </c>
      <c r="AG55" s="14">
        <v>29</v>
      </c>
    </row>
    <row r="56" spans="1:33" ht="12.75">
      <c r="A56" s="5"/>
      <c r="B56" s="12" t="s">
        <v>29</v>
      </c>
      <c r="C56" s="10">
        <v>20</v>
      </c>
      <c r="D56" s="10">
        <v>0</v>
      </c>
      <c r="E56" s="25">
        <v>0</v>
      </c>
      <c r="F56" s="10">
        <v>0</v>
      </c>
      <c r="G56" s="10">
        <v>20</v>
      </c>
      <c r="H56" s="17">
        <v>0</v>
      </c>
      <c r="I56" s="17">
        <v>0</v>
      </c>
      <c r="J56" s="17">
        <v>0</v>
      </c>
      <c r="K56" s="17">
        <v>0</v>
      </c>
      <c r="L56" s="10">
        <v>9</v>
      </c>
      <c r="M56" s="10">
        <v>0</v>
      </c>
      <c r="N56" s="10">
        <v>0</v>
      </c>
      <c r="O56" s="10">
        <v>0</v>
      </c>
      <c r="P56" s="10">
        <v>0</v>
      </c>
      <c r="Q56" s="10">
        <v>20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9">
        <f t="shared" si="0"/>
        <v>69</v>
      </c>
      <c r="AG56" s="14">
        <v>55</v>
      </c>
    </row>
    <row r="57" spans="1:33" ht="12.75">
      <c r="A57" s="5"/>
      <c r="B57" s="12" t="s">
        <v>30</v>
      </c>
      <c r="C57" s="10">
        <v>20</v>
      </c>
      <c r="D57" s="10">
        <f>4*5</f>
        <v>20</v>
      </c>
      <c r="E57" s="25">
        <v>21</v>
      </c>
      <c r="F57" s="10">
        <v>0</v>
      </c>
      <c r="G57" s="10">
        <v>20</v>
      </c>
      <c r="H57" s="17">
        <v>0</v>
      </c>
      <c r="I57" s="17">
        <v>0</v>
      </c>
      <c r="J57" s="17">
        <v>0</v>
      </c>
      <c r="K57" s="17">
        <v>0</v>
      </c>
      <c r="L57" s="10">
        <v>3</v>
      </c>
      <c r="M57" s="10">
        <v>0</v>
      </c>
      <c r="N57" s="10">
        <v>40</v>
      </c>
      <c r="O57" s="10">
        <v>0</v>
      </c>
      <c r="P57" s="10">
        <v>20</v>
      </c>
      <c r="Q57" s="10">
        <v>20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9">
        <f t="shared" si="0"/>
        <v>164</v>
      </c>
      <c r="AG57" s="14">
        <v>43</v>
      </c>
    </row>
    <row r="58" spans="1:33" ht="12.75">
      <c r="A58" s="5"/>
      <c r="B58" s="12" t="s">
        <v>31</v>
      </c>
      <c r="C58" s="10">
        <v>20</v>
      </c>
      <c r="D58" s="10">
        <f>4*5</f>
        <v>20</v>
      </c>
      <c r="E58" s="25">
        <v>3</v>
      </c>
      <c r="F58" s="10">
        <v>0</v>
      </c>
      <c r="G58" s="10">
        <v>30</v>
      </c>
      <c r="H58" s="17">
        <v>0</v>
      </c>
      <c r="I58" s="17">
        <v>0</v>
      </c>
      <c r="J58" s="17">
        <v>0</v>
      </c>
      <c r="K58" s="17">
        <v>0</v>
      </c>
      <c r="L58" s="10">
        <v>21</v>
      </c>
      <c r="M58" s="10">
        <v>20</v>
      </c>
      <c r="N58" s="10">
        <v>20</v>
      </c>
      <c r="O58" s="10">
        <v>20</v>
      </c>
      <c r="P58" s="10">
        <v>0</v>
      </c>
      <c r="Q58" s="10">
        <v>0</v>
      </c>
      <c r="R58" s="10">
        <v>0</v>
      </c>
      <c r="S58" s="10">
        <v>0</v>
      </c>
      <c r="T58" s="10">
        <v>30</v>
      </c>
      <c r="U58" s="10">
        <v>30</v>
      </c>
      <c r="V58" s="10">
        <v>0</v>
      </c>
      <c r="W58" s="10">
        <v>0</v>
      </c>
      <c r="X58" s="10">
        <v>0</v>
      </c>
      <c r="Y58" s="10">
        <v>30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9">
        <f t="shared" si="0"/>
        <v>244</v>
      </c>
      <c r="AG58" s="14">
        <v>32</v>
      </c>
    </row>
    <row r="59" spans="1:33" ht="12.75">
      <c r="A59" s="5"/>
      <c r="B59" s="12" t="s">
        <v>32</v>
      </c>
      <c r="C59" s="10">
        <v>20</v>
      </c>
      <c r="D59" s="10">
        <f>12*5</f>
        <v>60</v>
      </c>
      <c r="E59" s="25">
        <v>30</v>
      </c>
      <c r="F59" s="10">
        <v>0</v>
      </c>
      <c r="G59" s="10">
        <v>20</v>
      </c>
      <c r="H59" s="17">
        <v>0</v>
      </c>
      <c r="I59" s="17">
        <v>0</v>
      </c>
      <c r="J59" s="17">
        <v>0</v>
      </c>
      <c r="K59" s="17">
        <v>0</v>
      </c>
      <c r="L59" s="10">
        <f>59*3</f>
        <v>177</v>
      </c>
      <c r="M59" s="10">
        <v>20</v>
      </c>
      <c r="N59" s="10">
        <v>40</v>
      </c>
      <c r="O59" s="10">
        <v>20</v>
      </c>
      <c r="P59" s="10">
        <v>0</v>
      </c>
      <c r="Q59" s="10">
        <v>20</v>
      </c>
      <c r="R59" s="10">
        <v>0</v>
      </c>
      <c r="S59" s="10">
        <v>0</v>
      </c>
      <c r="T59" s="10">
        <v>30</v>
      </c>
      <c r="U59" s="10">
        <v>45</v>
      </c>
      <c r="V59" s="10">
        <v>0</v>
      </c>
      <c r="W59" s="10">
        <v>0</v>
      </c>
      <c r="X59" s="10">
        <v>30</v>
      </c>
      <c r="Y59" s="10">
        <v>30</v>
      </c>
      <c r="Z59" s="10">
        <v>30</v>
      </c>
      <c r="AA59" s="10">
        <v>0</v>
      </c>
      <c r="AB59" s="10">
        <v>3</v>
      </c>
      <c r="AC59" s="10">
        <v>0</v>
      </c>
      <c r="AD59" s="10">
        <v>0</v>
      </c>
      <c r="AE59" s="10">
        <v>0</v>
      </c>
      <c r="AF59" s="19">
        <f t="shared" si="0"/>
        <v>575</v>
      </c>
      <c r="AG59" s="14">
        <v>9</v>
      </c>
    </row>
    <row r="60" spans="1:33" ht="25.5">
      <c r="A60" s="5"/>
      <c r="B60" s="12" t="s">
        <v>33</v>
      </c>
      <c r="C60" s="10">
        <v>20</v>
      </c>
      <c r="D60" s="10">
        <v>0</v>
      </c>
      <c r="E60" s="25">
        <v>0</v>
      </c>
      <c r="F60" s="10">
        <v>0</v>
      </c>
      <c r="G60" s="10">
        <v>20</v>
      </c>
      <c r="H60" s="17">
        <v>0</v>
      </c>
      <c r="I60" s="17">
        <v>0</v>
      </c>
      <c r="J60" s="17">
        <v>0</v>
      </c>
      <c r="K60" s="17">
        <v>0</v>
      </c>
      <c r="L60" s="10">
        <v>18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3</v>
      </c>
      <c r="AC60" s="10">
        <v>0</v>
      </c>
      <c r="AD60" s="10">
        <v>0</v>
      </c>
      <c r="AE60" s="10">
        <v>0</v>
      </c>
      <c r="AF60" s="19">
        <f t="shared" si="0"/>
        <v>61</v>
      </c>
      <c r="AG60" s="14">
        <v>56</v>
      </c>
    </row>
    <row r="61" spans="1:33" ht="12.75">
      <c r="A61" s="5"/>
      <c r="B61" s="12" t="s">
        <v>100</v>
      </c>
      <c r="C61" s="10">
        <v>20</v>
      </c>
      <c r="D61" s="10">
        <v>0</v>
      </c>
      <c r="E61" s="25">
        <v>0</v>
      </c>
      <c r="F61" s="10">
        <v>0</v>
      </c>
      <c r="G61" s="10">
        <v>10</v>
      </c>
      <c r="H61" s="17">
        <v>0</v>
      </c>
      <c r="I61" s="17">
        <v>0</v>
      </c>
      <c r="J61" s="17">
        <v>0</v>
      </c>
      <c r="K61" s="17">
        <v>0</v>
      </c>
      <c r="L61" s="10">
        <v>9</v>
      </c>
      <c r="M61" s="10">
        <v>0</v>
      </c>
      <c r="N61" s="10">
        <v>0</v>
      </c>
      <c r="O61" s="10">
        <v>20</v>
      </c>
      <c r="P61" s="10">
        <v>0</v>
      </c>
      <c r="Q61" s="10">
        <v>0</v>
      </c>
      <c r="R61" s="10">
        <v>0</v>
      </c>
      <c r="S61" s="10">
        <v>5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</v>
      </c>
      <c r="Z61" s="10">
        <v>0</v>
      </c>
      <c r="AA61" s="10">
        <v>0</v>
      </c>
      <c r="AB61" s="10">
        <v>6</v>
      </c>
      <c r="AC61" s="10">
        <v>0</v>
      </c>
      <c r="AD61" s="10">
        <v>0</v>
      </c>
      <c r="AE61" s="10">
        <v>0</v>
      </c>
      <c r="AF61" s="19">
        <f t="shared" si="0"/>
        <v>100</v>
      </c>
      <c r="AG61" s="14">
        <v>51</v>
      </c>
    </row>
    <row r="62" spans="1:33" ht="12.75">
      <c r="A62" s="5"/>
      <c r="B62" s="12" t="s">
        <v>98</v>
      </c>
      <c r="C62" s="10">
        <v>20</v>
      </c>
      <c r="D62" s="10">
        <f>3*5</f>
        <v>15</v>
      </c>
      <c r="E62" s="25">
        <f>23/9875*100</f>
        <v>0.23291139240506328</v>
      </c>
      <c r="F62" s="10">
        <v>0</v>
      </c>
      <c r="G62" s="10">
        <v>10</v>
      </c>
      <c r="H62" s="17">
        <v>0</v>
      </c>
      <c r="I62" s="17">
        <v>0</v>
      </c>
      <c r="J62" s="17">
        <v>0</v>
      </c>
      <c r="K62" s="17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20</v>
      </c>
      <c r="R62" s="10">
        <v>0</v>
      </c>
      <c r="S62" s="10">
        <v>5</v>
      </c>
      <c r="T62" s="10">
        <v>30</v>
      </c>
      <c r="U62" s="10">
        <v>0</v>
      </c>
      <c r="V62" s="10">
        <v>0</v>
      </c>
      <c r="W62" s="10">
        <v>0</v>
      </c>
      <c r="X62" s="10">
        <v>30</v>
      </c>
      <c r="Y62" s="10">
        <v>0</v>
      </c>
      <c r="Z62" s="10">
        <v>0</v>
      </c>
      <c r="AA62" s="10">
        <v>0</v>
      </c>
      <c r="AB62" s="10">
        <v>3</v>
      </c>
      <c r="AC62" s="10">
        <v>0</v>
      </c>
      <c r="AD62" s="10">
        <v>0</v>
      </c>
      <c r="AE62" s="10">
        <v>0</v>
      </c>
      <c r="AF62" s="19">
        <f t="shared" si="0"/>
        <v>133.23291139240507</v>
      </c>
      <c r="AG62" s="14">
        <v>47</v>
      </c>
    </row>
    <row r="63" spans="1:33" ht="12.75">
      <c r="A63" s="5"/>
      <c r="B63" s="12" t="s">
        <v>34</v>
      </c>
      <c r="C63" s="10">
        <v>20</v>
      </c>
      <c r="D63" s="10">
        <f>3*5</f>
        <v>15</v>
      </c>
      <c r="E63" s="25">
        <v>6</v>
      </c>
      <c r="F63" s="10">
        <v>0</v>
      </c>
      <c r="G63" s="10">
        <v>30</v>
      </c>
      <c r="H63" s="17">
        <v>0</v>
      </c>
      <c r="I63" s="17">
        <v>0</v>
      </c>
      <c r="J63" s="17">
        <v>0</v>
      </c>
      <c r="K63" s="17">
        <v>0</v>
      </c>
      <c r="L63" s="10">
        <f>29*3</f>
        <v>87</v>
      </c>
      <c r="M63" s="10">
        <v>0</v>
      </c>
      <c r="N63" s="10">
        <v>20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3</v>
      </c>
      <c r="AC63" s="10">
        <v>0</v>
      </c>
      <c r="AD63" s="10">
        <v>0</v>
      </c>
      <c r="AE63" s="10">
        <v>0</v>
      </c>
      <c r="AF63" s="19">
        <f t="shared" si="0"/>
        <v>181</v>
      </c>
      <c r="AG63" s="14">
        <v>40</v>
      </c>
    </row>
    <row r="64" spans="1:33" ht="38.25">
      <c r="A64" s="5"/>
      <c r="B64" s="12" t="s">
        <v>36</v>
      </c>
      <c r="C64" s="10">
        <v>20</v>
      </c>
      <c r="D64" s="10">
        <f>9*5</f>
        <v>45</v>
      </c>
      <c r="E64" s="25">
        <v>9</v>
      </c>
      <c r="F64" s="10">
        <v>0</v>
      </c>
      <c r="G64" s="10">
        <v>30</v>
      </c>
      <c r="H64" s="17">
        <v>10</v>
      </c>
      <c r="I64" s="17">
        <v>0</v>
      </c>
      <c r="J64" s="17">
        <v>5</v>
      </c>
      <c r="K64" s="17">
        <v>0</v>
      </c>
      <c r="L64" s="10">
        <v>15</v>
      </c>
      <c r="M64" s="10">
        <v>0</v>
      </c>
      <c r="N64" s="10">
        <v>20</v>
      </c>
      <c r="O64" s="10">
        <v>0</v>
      </c>
      <c r="P64" s="10">
        <v>0</v>
      </c>
      <c r="Q64" s="10">
        <v>20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9">
        <f t="shared" si="0"/>
        <v>174</v>
      </c>
      <c r="AG64" s="14">
        <v>41</v>
      </c>
    </row>
    <row r="65" spans="1:33" ht="12.75">
      <c r="A65" s="5"/>
      <c r="B65" s="12" t="s">
        <v>35</v>
      </c>
      <c r="C65" s="10">
        <v>20</v>
      </c>
      <c r="D65" s="10">
        <f>5*5</f>
        <v>25</v>
      </c>
      <c r="E65" s="25">
        <v>12</v>
      </c>
      <c r="F65" s="10">
        <v>0</v>
      </c>
      <c r="G65" s="10">
        <v>30</v>
      </c>
      <c r="H65" s="17">
        <v>0</v>
      </c>
      <c r="I65" s="17">
        <v>0</v>
      </c>
      <c r="J65" s="17">
        <v>0</v>
      </c>
      <c r="K65" s="17">
        <v>0</v>
      </c>
      <c r="L65" s="10">
        <v>39</v>
      </c>
      <c r="M65" s="10">
        <v>20</v>
      </c>
      <c r="N65" s="10">
        <v>20</v>
      </c>
      <c r="O65" s="10">
        <v>20</v>
      </c>
      <c r="P65" s="10">
        <v>0</v>
      </c>
      <c r="Q65" s="10">
        <v>0</v>
      </c>
      <c r="R65" s="10">
        <v>0</v>
      </c>
      <c r="S65" s="10">
        <v>0</v>
      </c>
      <c r="T65" s="10">
        <v>30</v>
      </c>
      <c r="U65" s="10">
        <v>30</v>
      </c>
      <c r="V65" s="10">
        <v>0</v>
      </c>
      <c r="W65" s="10">
        <v>0</v>
      </c>
      <c r="X65" s="10">
        <v>0</v>
      </c>
      <c r="Y65" s="10">
        <v>0</v>
      </c>
      <c r="Z65" s="10">
        <v>30</v>
      </c>
      <c r="AA65" s="10">
        <v>0</v>
      </c>
      <c r="AB65" s="10">
        <v>3</v>
      </c>
      <c r="AC65" s="10">
        <v>0</v>
      </c>
      <c r="AD65" s="10">
        <v>0</v>
      </c>
      <c r="AE65" s="10">
        <v>0</v>
      </c>
      <c r="AF65" s="19">
        <f t="shared" si="0"/>
        <v>279</v>
      </c>
      <c r="AG65" s="14">
        <v>27</v>
      </c>
    </row>
    <row r="66" spans="1:33" ht="12.75">
      <c r="A66" s="5"/>
      <c r="B66" s="12" t="s">
        <v>37</v>
      </c>
      <c r="C66" s="10">
        <v>20</v>
      </c>
      <c r="D66" s="10">
        <f>9*5</f>
        <v>45</v>
      </c>
      <c r="E66" s="25">
        <v>6</v>
      </c>
      <c r="F66" s="10">
        <v>0</v>
      </c>
      <c r="G66" s="10">
        <v>10</v>
      </c>
      <c r="H66" s="17">
        <v>0</v>
      </c>
      <c r="I66" s="17">
        <v>0</v>
      </c>
      <c r="J66" s="17">
        <v>0</v>
      </c>
      <c r="K66" s="17">
        <v>0</v>
      </c>
      <c r="L66" s="10">
        <v>3</v>
      </c>
      <c r="M66" s="10">
        <v>20</v>
      </c>
      <c r="N66" s="10">
        <v>40</v>
      </c>
      <c r="O66" s="10">
        <v>0</v>
      </c>
      <c r="P66" s="10">
        <v>20</v>
      </c>
      <c r="Q66" s="10">
        <v>20</v>
      </c>
      <c r="R66" s="10">
        <v>0</v>
      </c>
      <c r="S66" s="10">
        <v>5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9">
        <f t="shared" si="0"/>
        <v>189</v>
      </c>
      <c r="AG66" s="14">
        <v>39</v>
      </c>
    </row>
    <row r="67" spans="1:33" ht="12.75">
      <c r="A67" s="5"/>
      <c r="B67" s="12" t="s">
        <v>38</v>
      </c>
      <c r="C67" s="10">
        <v>20</v>
      </c>
      <c r="D67" s="10">
        <f>3*5</f>
        <v>15</v>
      </c>
      <c r="E67" s="25">
        <v>15</v>
      </c>
      <c r="F67" s="10">
        <v>0</v>
      </c>
      <c r="G67" s="10">
        <v>20</v>
      </c>
      <c r="H67" s="17">
        <v>0</v>
      </c>
      <c r="I67" s="17">
        <v>0</v>
      </c>
      <c r="J67" s="17">
        <v>0</v>
      </c>
      <c r="K67" s="17">
        <v>0</v>
      </c>
      <c r="L67" s="10">
        <v>21</v>
      </c>
      <c r="M67" s="10">
        <v>20</v>
      </c>
      <c r="N67" s="10">
        <v>20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30</v>
      </c>
      <c r="Y67" s="10">
        <v>0</v>
      </c>
      <c r="Z67" s="10">
        <v>0</v>
      </c>
      <c r="AA67" s="10">
        <v>0</v>
      </c>
      <c r="AB67" s="10">
        <v>3</v>
      </c>
      <c r="AC67" s="10">
        <v>0</v>
      </c>
      <c r="AD67" s="10">
        <v>0</v>
      </c>
      <c r="AE67" s="10">
        <v>0</v>
      </c>
      <c r="AF67" s="19">
        <f t="shared" si="0"/>
        <v>164</v>
      </c>
      <c r="AG67" s="14">
        <v>43</v>
      </c>
    </row>
    <row r="68" spans="1:33" ht="12.75">
      <c r="A68" s="5"/>
      <c r="B68" s="12" t="s">
        <v>39</v>
      </c>
      <c r="C68" s="10">
        <v>20</v>
      </c>
      <c r="D68" s="10">
        <f>15*5</f>
        <v>75</v>
      </c>
      <c r="E68" s="25">
        <v>18</v>
      </c>
      <c r="F68" s="10">
        <v>0</v>
      </c>
      <c r="G68" s="10">
        <v>30</v>
      </c>
      <c r="H68" s="17">
        <v>10</v>
      </c>
      <c r="I68" s="17">
        <v>5</v>
      </c>
      <c r="J68" s="17">
        <v>5</v>
      </c>
      <c r="K68" s="17">
        <v>0</v>
      </c>
      <c r="L68" s="10">
        <f>24*3</f>
        <v>72</v>
      </c>
      <c r="M68" s="10">
        <v>20</v>
      </c>
      <c r="N68" s="10">
        <v>40</v>
      </c>
      <c r="O68" s="10">
        <v>20</v>
      </c>
      <c r="P68" s="10">
        <v>20</v>
      </c>
      <c r="Q68" s="10">
        <v>20</v>
      </c>
      <c r="R68" s="10">
        <v>0</v>
      </c>
      <c r="S68" s="10">
        <v>5</v>
      </c>
      <c r="T68" s="10">
        <v>0</v>
      </c>
      <c r="U68" s="10">
        <v>30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3</v>
      </c>
      <c r="AC68" s="10">
        <v>0</v>
      </c>
      <c r="AD68" s="10">
        <v>0</v>
      </c>
      <c r="AE68" s="10">
        <v>0</v>
      </c>
      <c r="AF68" s="19">
        <f t="shared" si="0"/>
        <v>393</v>
      </c>
      <c r="AG68" s="14">
        <v>19</v>
      </c>
    </row>
    <row r="69" spans="1:33" ht="12.75">
      <c r="A69" s="5"/>
      <c r="B69" s="12" t="s">
        <v>40</v>
      </c>
      <c r="C69" s="10">
        <v>20</v>
      </c>
      <c r="D69" s="10">
        <f>7*5</f>
        <v>35</v>
      </c>
      <c r="E69" s="25">
        <v>12</v>
      </c>
      <c r="F69" s="10">
        <v>0</v>
      </c>
      <c r="G69" s="10">
        <v>20</v>
      </c>
      <c r="H69" s="17">
        <v>10</v>
      </c>
      <c r="I69" s="17">
        <v>0</v>
      </c>
      <c r="J69" s="17">
        <v>5</v>
      </c>
      <c r="K69" s="17">
        <v>0</v>
      </c>
      <c r="L69" s="10">
        <v>30</v>
      </c>
      <c r="M69" s="10">
        <v>20</v>
      </c>
      <c r="N69" s="10">
        <v>40</v>
      </c>
      <c r="O69" s="10">
        <v>20</v>
      </c>
      <c r="P69" s="10">
        <v>0</v>
      </c>
      <c r="Q69" s="10">
        <v>0</v>
      </c>
      <c r="R69" s="10">
        <v>0</v>
      </c>
      <c r="S69" s="10">
        <v>0</v>
      </c>
      <c r="T69" s="10">
        <v>30</v>
      </c>
      <c r="U69" s="10">
        <v>30</v>
      </c>
      <c r="V69" s="10">
        <v>0</v>
      </c>
      <c r="W69" s="10">
        <v>30</v>
      </c>
      <c r="X69" s="10">
        <v>30</v>
      </c>
      <c r="Y69" s="10">
        <v>35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9">
        <f t="shared" si="0"/>
        <v>367</v>
      </c>
      <c r="AG69" s="14">
        <v>21</v>
      </c>
    </row>
    <row r="70" spans="1:33" ht="12.75">
      <c r="A70" s="5"/>
      <c r="B70" s="12" t="s">
        <v>99</v>
      </c>
      <c r="C70" s="10">
        <v>20</v>
      </c>
      <c r="D70" s="10">
        <f>28*5</f>
        <v>140</v>
      </c>
      <c r="E70" s="25">
        <v>30</v>
      </c>
      <c r="F70" s="10">
        <v>0</v>
      </c>
      <c r="G70" s="10">
        <v>30</v>
      </c>
      <c r="H70" s="17">
        <v>10</v>
      </c>
      <c r="I70" s="17">
        <v>5</v>
      </c>
      <c r="J70" s="17">
        <v>5</v>
      </c>
      <c r="K70" s="17">
        <v>0</v>
      </c>
      <c r="L70" s="10">
        <v>18</v>
      </c>
      <c r="M70" s="10">
        <v>20</v>
      </c>
      <c r="N70" s="10">
        <v>40</v>
      </c>
      <c r="O70" s="10">
        <v>20</v>
      </c>
      <c r="P70" s="10">
        <v>0</v>
      </c>
      <c r="Q70" s="10">
        <v>20</v>
      </c>
      <c r="R70" s="10">
        <v>0</v>
      </c>
      <c r="S70" s="10">
        <v>5</v>
      </c>
      <c r="T70" s="10">
        <v>30</v>
      </c>
      <c r="U70" s="10">
        <v>30</v>
      </c>
      <c r="V70" s="10">
        <v>0</v>
      </c>
      <c r="W70" s="10">
        <v>30</v>
      </c>
      <c r="X70" s="10">
        <v>30</v>
      </c>
      <c r="Y70" s="10">
        <v>30</v>
      </c>
      <c r="Z70" s="10">
        <v>45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9">
        <f t="shared" si="0"/>
        <v>558</v>
      </c>
      <c r="AG70" s="14">
        <v>10</v>
      </c>
    </row>
    <row r="71" spans="1:33" ht="12.75">
      <c r="A71" s="5"/>
      <c r="B71" s="12" t="s">
        <v>41</v>
      </c>
      <c r="C71" s="10">
        <v>20</v>
      </c>
      <c r="D71" s="10">
        <f>9*5</f>
        <v>45</v>
      </c>
      <c r="E71" s="25">
        <v>12</v>
      </c>
      <c r="F71" s="10">
        <v>0</v>
      </c>
      <c r="G71" s="10">
        <v>20</v>
      </c>
      <c r="H71" s="17">
        <v>10</v>
      </c>
      <c r="I71" s="17">
        <v>5</v>
      </c>
      <c r="J71" s="17">
        <v>5</v>
      </c>
      <c r="K71" s="17">
        <v>3</v>
      </c>
      <c r="L71" s="10">
        <f>15*3</f>
        <v>45</v>
      </c>
      <c r="M71" s="10">
        <v>0</v>
      </c>
      <c r="N71" s="10">
        <v>40</v>
      </c>
      <c r="O71" s="10">
        <v>20</v>
      </c>
      <c r="P71" s="10">
        <v>0</v>
      </c>
      <c r="Q71" s="10">
        <v>0</v>
      </c>
      <c r="R71" s="10">
        <v>0</v>
      </c>
      <c r="S71" s="10">
        <v>5</v>
      </c>
      <c r="T71" s="10">
        <v>0</v>
      </c>
      <c r="U71" s="10">
        <v>30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9">
        <f t="shared" si="0"/>
        <v>260</v>
      </c>
      <c r="AG71" s="14">
        <v>30</v>
      </c>
    </row>
    <row r="72" spans="1:33" ht="12.75">
      <c r="A72" s="4"/>
      <c r="B72" s="11" t="s">
        <v>42</v>
      </c>
      <c r="C72" s="10">
        <v>20</v>
      </c>
      <c r="D72" s="10">
        <f>28*5</f>
        <v>140</v>
      </c>
      <c r="E72" s="25">
        <f>21*3</f>
        <v>63</v>
      </c>
      <c r="F72" s="10">
        <v>0</v>
      </c>
      <c r="G72" s="10">
        <v>30</v>
      </c>
      <c r="H72" s="17">
        <v>0</v>
      </c>
      <c r="I72" s="17">
        <v>0</v>
      </c>
      <c r="J72" s="17">
        <v>0</v>
      </c>
      <c r="K72" s="17">
        <v>0</v>
      </c>
      <c r="L72" s="10">
        <f>42*3</f>
        <v>126</v>
      </c>
      <c r="M72" s="10">
        <v>20</v>
      </c>
      <c r="N72" s="10">
        <v>20</v>
      </c>
      <c r="O72" s="10">
        <v>20</v>
      </c>
      <c r="P72" s="10">
        <v>20</v>
      </c>
      <c r="Q72" s="10">
        <v>20</v>
      </c>
      <c r="R72" s="10">
        <v>0</v>
      </c>
      <c r="S72" s="10">
        <v>5</v>
      </c>
      <c r="T72" s="10">
        <v>40</v>
      </c>
      <c r="U72" s="10">
        <v>30</v>
      </c>
      <c r="V72" s="10">
        <v>0</v>
      </c>
      <c r="W72" s="10">
        <v>30</v>
      </c>
      <c r="X72" s="10">
        <v>30</v>
      </c>
      <c r="Y72" s="10">
        <v>30</v>
      </c>
      <c r="Z72" s="10">
        <v>30</v>
      </c>
      <c r="AA72" s="10">
        <v>0</v>
      </c>
      <c r="AB72" s="10">
        <v>0</v>
      </c>
      <c r="AC72" s="10">
        <v>0</v>
      </c>
      <c r="AD72" s="10">
        <v>380</v>
      </c>
      <c r="AE72" s="10">
        <v>0</v>
      </c>
      <c r="AF72" s="19">
        <f t="shared" si="0"/>
        <v>1054</v>
      </c>
      <c r="AG72" s="14">
        <v>2</v>
      </c>
    </row>
    <row r="73" spans="1:33" ht="12.75">
      <c r="A73" s="5"/>
      <c r="B73" s="12" t="s">
        <v>43</v>
      </c>
      <c r="C73" s="10">
        <v>0</v>
      </c>
      <c r="D73" s="10">
        <v>0</v>
      </c>
      <c r="E73" s="25">
        <v>0</v>
      </c>
      <c r="F73" s="10">
        <v>0</v>
      </c>
      <c r="G73" s="10">
        <v>20</v>
      </c>
      <c r="H73" s="17">
        <v>0</v>
      </c>
      <c r="I73" s="17">
        <v>0</v>
      </c>
      <c r="J73" s="17">
        <v>0</v>
      </c>
      <c r="K73" s="17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30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9">
        <f t="shared" si="0"/>
        <v>50</v>
      </c>
      <c r="AG73" s="14">
        <v>57</v>
      </c>
    </row>
    <row r="75" spans="1:33" ht="12.75">
      <c r="B75" s="1"/>
      <c r="C75" s="1"/>
      <c r="D75" s="15"/>
      <c r="E75" s="15"/>
      <c r="F75" s="1"/>
      <c r="G75" s="1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1:33" ht="12.75">
      <c r="B76" s="1"/>
      <c r="C76" s="1"/>
      <c r="D76" s="15"/>
      <c r="E76" s="15"/>
      <c r="F76" s="1"/>
      <c r="G76" s="1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1:33" ht="12.75">
      <c r="B77" s="7" t="s">
        <v>56</v>
      </c>
      <c r="C77" s="8"/>
      <c r="D77" s="15"/>
      <c r="E77" s="15"/>
      <c r="F77" s="1"/>
      <c r="G77" s="1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spans="1:33" ht="12.75">
      <c r="B78" s="7" t="s">
        <v>57</v>
      </c>
      <c r="C78" s="8"/>
      <c r="D78" s="15"/>
      <c r="E78" s="15"/>
      <c r="F78" s="1"/>
      <c r="G78" s="1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</sheetData>
  <sortState ref="B13:B73">
    <sortCondition ref="B13"/>
  </sortState>
  <mergeCells count="40">
    <mergeCell ref="Q8:AB9"/>
    <mergeCell ref="AC8:AC9"/>
    <mergeCell ref="AD8:AD9"/>
    <mergeCell ref="AE8:AE9"/>
    <mergeCell ref="A8:A12"/>
    <mergeCell ref="B8:B12"/>
    <mergeCell ref="H10:H12"/>
    <mergeCell ref="I10:I12"/>
    <mergeCell ref="J10:J12"/>
    <mergeCell ref="S11:S12"/>
    <mergeCell ref="H8:K8"/>
    <mergeCell ref="G8:G9"/>
    <mergeCell ref="F8:F9"/>
    <mergeCell ref="E8:E9"/>
    <mergeCell ref="D8:D9"/>
    <mergeCell ref="C8:C9"/>
    <mergeCell ref="M8:P9"/>
    <mergeCell ref="K10:K12"/>
    <mergeCell ref="L10:L12"/>
    <mergeCell ref="C10:C12"/>
    <mergeCell ref="D10:D12"/>
    <mergeCell ref="E10:E12"/>
    <mergeCell ref="F10:F12"/>
    <mergeCell ref="G10:G12"/>
    <mergeCell ref="C1:D1"/>
    <mergeCell ref="C2:D2"/>
    <mergeCell ref="C3:D3"/>
    <mergeCell ref="C4:D4"/>
    <mergeCell ref="M11:P12"/>
    <mergeCell ref="E1:AN4"/>
    <mergeCell ref="AF8:AF12"/>
    <mergeCell ref="AG8:AG12"/>
    <mergeCell ref="AD10:AD12"/>
    <mergeCell ref="AC10:AC12"/>
    <mergeCell ref="AE10:AE12"/>
    <mergeCell ref="R11:R12"/>
    <mergeCell ref="AB11:AB12"/>
    <mergeCell ref="T11:AA12"/>
    <mergeCell ref="Q11:Q12"/>
    <mergeCell ref="L8:L9"/>
  </mergeCells>
  <pageMargins left="0.7" right="0.7" top="0.75" bottom="0.75" header="0.3" footer="0.3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Мы развиваем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usKKSO1</dc:creator>
  <cp:lastModifiedBy>User</cp:lastModifiedBy>
  <cp:lastPrinted>2022-04-19T05:21:39Z</cp:lastPrinted>
  <dcterms:created xsi:type="dcterms:W3CDTF">2022-01-21T07:06:45Z</dcterms:created>
  <dcterms:modified xsi:type="dcterms:W3CDTF">2022-10-17T07:44:25Z</dcterms:modified>
</cp:coreProperties>
</file>